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\Desktop\"/>
    </mc:Choice>
  </mc:AlternateContent>
  <xr:revisionPtr revIDLastSave="0" documentId="13_ncr:1_{FA4AC56A-539F-45EE-828A-C0B081B3327F}" xr6:coauthVersionLast="47" xr6:coauthVersionMax="47" xr10:uidLastSave="{00000000-0000-0000-0000-000000000000}"/>
  <workbookProtection workbookAlgorithmName="SHA-512" workbookHashValue="YjA9g07662ympyM2oFULOQzXZIj8vfHgPJaQK37S1ivjX/4qPD1kGZkIjzLZDGmwV27AWkrly8lMU+oFrEpcZw==" workbookSaltValue="6lgHNQuXhkXpiF7fGk1Hlw==" workbookSpinCount="100000" lockStructure="1"/>
  <bookViews>
    <workbookView xWindow="-108" yWindow="-108" windowWidth="23256" windowHeight="12456" xr2:uid="{CE555301-3D26-413F-9ED5-87D41827A6F2}"/>
  </bookViews>
  <sheets>
    <sheet name="Sheet1" sheetId="1" r:id="rId1"/>
  </sheets>
  <definedNames>
    <definedName name="Ie">Sheet1!$C$3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N7" i="1"/>
  <c r="N6" i="1"/>
  <c r="N5" i="1"/>
  <c r="N4" i="1"/>
  <c r="C19" i="1" s="1"/>
  <c r="C20" i="1" s="1"/>
  <c r="N3" i="1"/>
  <c r="C13" i="1"/>
  <c r="C16" i="1" s="1"/>
  <c r="C12" i="1"/>
  <c r="C15" i="1" s="1"/>
  <c r="B26" i="1" l="1"/>
  <c r="C25" i="1" s="1"/>
  <c r="E27" i="1"/>
  <c r="F45" i="1" s="1"/>
  <c r="C24" i="1"/>
  <c r="F19" i="1"/>
  <c r="F18" i="1"/>
  <c r="V378" i="1" l="1"/>
  <c r="V3" i="1"/>
  <c r="V4" i="1"/>
  <c r="V5" i="1"/>
  <c r="V6" i="1"/>
  <c r="V7" i="1"/>
  <c r="V8" i="1"/>
  <c r="E45" i="1"/>
  <c r="D45" i="1"/>
  <c r="E24" i="1" s="1"/>
  <c r="C45" i="1"/>
  <c r="C22" i="1"/>
  <c r="C23" i="1" s="1"/>
  <c r="V15" i="1"/>
  <c r="V23" i="1"/>
  <c r="V31" i="1"/>
  <c r="V39" i="1"/>
  <c r="V47" i="1"/>
  <c r="V55" i="1"/>
  <c r="V63" i="1"/>
  <c r="V71" i="1"/>
  <c r="V79" i="1"/>
  <c r="V87" i="1"/>
  <c r="V95" i="1"/>
  <c r="V103" i="1"/>
  <c r="V111" i="1"/>
  <c r="V119" i="1"/>
  <c r="V127" i="1"/>
  <c r="V135" i="1"/>
  <c r="V143" i="1"/>
  <c r="V151" i="1"/>
  <c r="V159" i="1"/>
  <c r="V167" i="1"/>
  <c r="V175" i="1"/>
  <c r="V183" i="1"/>
  <c r="V191" i="1"/>
  <c r="V199" i="1"/>
  <c r="V207" i="1"/>
  <c r="V215" i="1"/>
  <c r="V223" i="1"/>
  <c r="V231" i="1"/>
  <c r="V239" i="1"/>
  <c r="V247" i="1"/>
  <c r="V255" i="1"/>
  <c r="V263" i="1"/>
  <c r="V271" i="1"/>
  <c r="V279" i="1"/>
  <c r="V287" i="1"/>
  <c r="V295" i="1"/>
  <c r="V303" i="1"/>
  <c r="V311" i="1"/>
  <c r="V319" i="1"/>
  <c r="V327" i="1"/>
  <c r="V335" i="1"/>
  <c r="V343" i="1"/>
  <c r="V351" i="1"/>
  <c r="V359" i="1"/>
  <c r="V367" i="1"/>
  <c r="V375" i="1"/>
  <c r="V28" i="1"/>
  <c r="V76" i="1"/>
  <c r="V92" i="1"/>
  <c r="V108" i="1"/>
  <c r="V124" i="1"/>
  <c r="V156" i="1"/>
  <c r="V180" i="1"/>
  <c r="V220" i="1"/>
  <c r="V276" i="1"/>
  <c r="V332" i="1"/>
  <c r="V16" i="1"/>
  <c r="V24" i="1"/>
  <c r="V32" i="1"/>
  <c r="V40" i="1"/>
  <c r="V48" i="1"/>
  <c r="V56" i="1"/>
  <c r="V64" i="1"/>
  <c r="V72" i="1"/>
  <c r="V80" i="1"/>
  <c r="V88" i="1"/>
  <c r="V96" i="1"/>
  <c r="V104" i="1"/>
  <c r="V112" i="1"/>
  <c r="V120" i="1"/>
  <c r="V128" i="1"/>
  <c r="V136" i="1"/>
  <c r="V144" i="1"/>
  <c r="V152" i="1"/>
  <c r="V160" i="1"/>
  <c r="V168" i="1"/>
  <c r="V176" i="1"/>
  <c r="V184" i="1"/>
  <c r="V192" i="1"/>
  <c r="V200" i="1"/>
  <c r="V208" i="1"/>
  <c r="V216" i="1"/>
  <c r="V224" i="1"/>
  <c r="V232" i="1"/>
  <c r="V240" i="1"/>
  <c r="V248" i="1"/>
  <c r="V256" i="1"/>
  <c r="V264" i="1"/>
  <c r="V272" i="1"/>
  <c r="V280" i="1"/>
  <c r="V288" i="1"/>
  <c r="V296" i="1"/>
  <c r="V304" i="1"/>
  <c r="V312" i="1"/>
  <c r="V320" i="1"/>
  <c r="V328" i="1"/>
  <c r="V336" i="1"/>
  <c r="V344" i="1"/>
  <c r="V352" i="1"/>
  <c r="V360" i="1"/>
  <c r="V368" i="1"/>
  <c r="V376" i="1"/>
  <c r="V60" i="1"/>
  <c r="V292" i="1"/>
  <c r="V9" i="1"/>
  <c r="V17" i="1"/>
  <c r="V25" i="1"/>
  <c r="V33" i="1"/>
  <c r="V41" i="1"/>
  <c r="V49" i="1"/>
  <c r="V57" i="1"/>
  <c r="V65" i="1"/>
  <c r="V73" i="1"/>
  <c r="V81" i="1"/>
  <c r="V89" i="1"/>
  <c r="V97" i="1"/>
  <c r="V105" i="1"/>
  <c r="V113" i="1"/>
  <c r="V121" i="1"/>
  <c r="V129" i="1"/>
  <c r="V137" i="1"/>
  <c r="V145" i="1"/>
  <c r="V153" i="1"/>
  <c r="V161" i="1"/>
  <c r="V169" i="1"/>
  <c r="V177" i="1"/>
  <c r="V185" i="1"/>
  <c r="V193" i="1"/>
  <c r="V201" i="1"/>
  <c r="V209" i="1"/>
  <c r="V217" i="1"/>
  <c r="V225" i="1"/>
  <c r="V233" i="1"/>
  <c r="V241" i="1"/>
  <c r="V249" i="1"/>
  <c r="V257" i="1"/>
  <c r="V265" i="1"/>
  <c r="V273" i="1"/>
  <c r="V281" i="1"/>
  <c r="V289" i="1"/>
  <c r="V297" i="1"/>
  <c r="V305" i="1"/>
  <c r="V313" i="1"/>
  <c r="V321" i="1"/>
  <c r="V329" i="1"/>
  <c r="V337" i="1"/>
  <c r="V345" i="1"/>
  <c r="V353" i="1"/>
  <c r="V361" i="1"/>
  <c r="V369" i="1"/>
  <c r="V377" i="1"/>
  <c r="V52" i="1"/>
  <c r="V10" i="1"/>
  <c r="V18" i="1"/>
  <c r="V26" i="1"/>
  <c r="V34" i="1"/>
  <c r="V42" i="1"/>
  <c r="V50" i="1"/>
  <c r="V58" i="1"/>
  <c r="V66" i="1"/>
  <c r="V74" i="1"/>
  <c r="V82" i="1"/>
  <c r="V90" i="1"/>
  <c r="V98" i="1"/>
  <c r="V106" i="1"/>
  <c r="V114" i="1"/>
  <c r="V122" i="1"/>
  <c r="V130" i="1"/>
  <c r="V138" i="1"/>
  <c r="V146" i="1"/>
  <c r="V154" i="1"/>
  <c r="V162" i="1"/>
  <c r="V170" i="1"/>
  <c r="V178" i="1"/>
  <c r="V186" i="1"/>
  <c r="V194" i="1"/>
  <c r="V202" i="1"/>
  <c r="V210" i="1"/>
  <c r="V218" i="1"/>
  <c r="V226" i="1"/>
  <c r="V234" i="1"/>
  <c r="V242" i="1"/>
  <c r="V250" i="1"/>
  <c r="V258" i="1"/>
  <c r="V266" i="1"/>
  <c r="V274" i="1"/>
  <c r="V282" i="1"/>
  <c r="V290" i="1"/>
  <c r="V298" i="1"/>
  <c r="V306" i="1"/>
  <c r="V314" i="1"/>
  <c r="V322" i="1"/>
  <c r="V330" i="1"/>
  <c r="V338" i="1"/>
  <c r="V346" i="1"/>
  <c r="V354" i="1"/>
  <c r="V362" i="1"/>
  <c r="V370" i="1"/>
  <c r="V36" i="1"/>
  <c r="V132" i="1"/>
  <c r="V172" i="1"/>
  <c r="V204" i="1"/>
  <c r="V236" i="1"/>
  <c r="V268" i="1"/>
  <c r="V308" i="1"/>
  <c r="V356" i="1"/>
  <c r="V11" i="1"/>
  <c r="V19" i="1"/>
  <c r="V27" i="1"/>
  <c r="V35" i="1"/>
  <c r="V43" i="1"/>
  <c r="V51" i="1"/>
  <c r="V59" i="1"/>
  <c r="V67" i="1"/>
  <c r="V75" i="1"/>
  <c r="V83" i="1"/>
  <c r="V91" i="1"/>
  <c r="V99" i="1"/>
  <c r="V107" i="1"/>
  <c r="V115" i="1"/>
  <c r="V123" i="1"/>
  <c r="V131" i="1"/>
  <c r="V139" i="1"/>
  <c r="V147" i="1"/>
  <c r="V155" i="1"/>
  <c r="V163" i="1"/>
  <c r="V171" i="1"/>
  <c r="V179" i="1"/>
  <c r="V187" i="1"/>
  <c r="V195" i="1"/>
  <c r="V203" i="1"/>
  <c r="V211" i="1"/>
  <c r="V219" i="1"/>
  <c r="V227" i="1"/>
  <c r="V235" i="1"/>
  <c r="V243" i="1"/>
  <c r="V251" i="1"/>
  <c r="V259" i="1"/>
  <c r="V267" i="1"/>
  <c r="V275" i="1"/>
  <c r="V283" i="1"/>
  <c r="V291" i="1"/>
  <c r="V299" i="1"/>
  <c r="V307" i="1"/>
  <c r="V315" i="1"/>
  <c r="V323" i="1"/>
  <c r="V331" i="1"/>
  <c r="V339" i="1"/>
  <c r="V347" i="1"/>
  <c r="V355" i="1"/>
  <c r="V363" i="1"/>
  <c r="V371" i="1"/>
  <c r="V20" i="1"/>
  <c r="V68" i="1"/>
  <c r="V84" i="1"/>
  <c r="V100" i="1"/>
  <c r="V116" i="1"/>
  <c r="V148" i="1"/>
  <c r="V188" i="1"/>
  <c r="V228" i="1"/>
  <c r="V252" i="1"/>
  <c r="V300" i="1"/>
  <c r="V348" i="1"/>
  <c r="V13" i="1"/>
  <c r="V21" i="1"/>
  <c r="V29" i="1"/>
  <c r="V37" i="1"/>
  <c r="V45" i="1"/>
  <c r="V53" i="1"/>
  <c r="V61" i="1"/>
  <c r="V69" i="1"/>
  <c r="V77" i="1"/>
  <c r="V85" i="1"/>
  <c r="V93" i="1"/>
  <c r="V101" i="1"/>
  <c r="V109" i="1"/>
  <c r="V117" i="1"/>
  <c r="V125" i="1"/>
  <c r="V133" i="1"/>
  <c r="V141" i="1"/>
  <c r="V149" i="1"/>
  <c r="V157" i="1"/>
  <c r="V165" i="1"/>
  <c r="V173" i="1"/>
  <c r="V181" i="1"/>
  <c r="V189" i="1"/>
  <c r="V197" i="1"/>
  <c r="V205" i="1"/>
  <c r="V213" i="1"/>
  <c r="V221" i="1"/>
  <c r="V229" i="1"/>
  <c r="V237" i="1"/>
  <c r="V245" i="1"/>
  <c r="V253" i="1"/>
  <c r="V261" i="1"/>
  <c r="V269" i="1"/>
  <c r="V277" i="1"/>
  <c r="V285" i="1"/>
  <c r="V293" i="1"/>
  <c r="V301" i="1"/>
  <c r="V309" i="1"/>
  <c r="V317" i="1"/>
  <c r="V325" i="1"/>
  <c r="V333" i="1"/>
  <c r="V341" i="1"/>
  <c r="V349" i="1"/>
  <c r="V357" i="1"/>
  <c r="V365" i="1"/>
  <c r="V373" i="1"/>
  <c r="V12" i="1"/>
  <c r="V140" i="1"/>
  <c r="V212" i="1"/>
  <c r="V260" i="1"/>
  <c r="V324" i="1"/>
  <c r="V364" i="1"/>
  <c r="V14" i="1"/>
  <c r="V22" i="1"/>
  <c r="V30" i="1"/>
  <c r="V38" i="1"/>
  <c r="V46" i="1"/>
  <c r="V54" i="1"/>
  <c r="V62" i="1"/>
  <c r="V70" i="1"/>
  <c r="V78" i="1"/>
  <c r="V86" i="1"/>
  <c r="V94" i="1"/>
  <c r="V102" i="1"/>
  <c r="V110" i="1"/>
  <c r="V118" i="1"/>
  <c r="V126" i="1"/>
  <c r="V134" i="1"/>
  <c r="V142" i="1"/>
  <c r="V150" i="1"/>
  <c r="V158" i="1"/>
  <c r="V166" i="1"/>
  <c r="V174" i="1"/>
  <c r="V182" i="1"/>
  <c r="V190" i="1"/>
  <c r="V198" i="1"/>
  <c r="V206" i="1"/>
  <c r="V214" i="1"/>
  <c r="V222" i="1"/>
  <c r="V230" i="1"/>
  <c r="V238" i="1"/>
  <c r="V246" i="1"/>
  <c r="V254" i="1"/>
  <c r="V262" i="1"/>
  <c r="V270" i="1"/>
  <c r="V278" i="1"/>
  <c r="V286" i="1"/>
  <c r="V294" i="1"/>
  <c r="V302" i="1"/>
  <c r="V310" i="1"/>
  <c r="V318" i="1"/>
  <c r="V326" i="1"/>
  <c r="V334" i="1"/>
  <c r="V342" i="1"/>
  <c r="V350" i="1"/>
  <c r="V358" i="1"/>
  <c r="V366" i="1"/>
  <c r="V374" i="1"/>
  <c r="V44" i="1"/>
  <c r="V164" i="1"/>
  <c r="V196" i="1"/>
  <c r="V244" i="1"/>
  <c r="V284" i="1"/>
  <c r="V316" i="1"/>
  <c r="V340" i="1"/>
  <c r="V37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</author>
  </authors>
  <commentList>
    <comment ref="B9" authorId="0" shapeId="0" xr:uid="{717C38A5-C268-453E-B8F6-F9FADE9BBB3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963FB927-5121-4BFA-AB41-329D23AD2A18}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<sst xmlns="http://schemas.openxmlformats.org/spreadsheetml/2006/main" count="59" uniqueCount="56">
  <si>
    <t>ارتفاع سازه (متر)</t>
  </si>
  <si>
    <t>H</t>
  </si>
  <si>
    <t>ضریب اهمیت سازه</t>
  </si>
  <si>
    <t>Ie</t>
  </si>
  <si>
    <t>S1</t>
  </si>
  <si>
    <t>Ss</t>
  </si>
  <si>
    <t>F1</t>
  </si>
  <si>
    <t>Fs</t>
  </si>
  <si>
    <t>ضریب ساختگاه (T=0.2 sec)</t>
  </si>
  <si>
    <t>ضریب ساختگاه (T=1 sec)</t>
  </si>
  <si>
    <t>شتاب طیفی زلزله MCE در T=0.2sec (بسترسنگی)</t>
  </si>
  <si>
    <t>شتاب طیفی زلزله MCE در T=1sec (بسترسنگی)</t>
  </si>
  <si>
    <t>شتاب طیفی زلزله MCE در T=0.2sec (سطح زمین محل)</t>
  </si>
  <si>
    <t>شتاب طیفی زلزله MCE در T=1sec (سطح زمین محل)</t>
  </si>
  <si>
    <r>
      <t>S</t>
    </r>
    <r>
      <rPr>
        <b/>
        <vertAlign val="subscript"/>
        <sz val="16"/>
        <color theme="1"/>
        <rFont val="Calibri"/>
        <family val="2"/>
        <scheme val="minor"/>
      </rPr>
      <t>M1</t>
    </r>
  </si>
  <si>
    <t>شتاب طیفی زلزله DBE در T=0.2sec (سطح زمین محل)</t>
  </si>
  <si>
    <r>
      <t>S</t>
    </r>
    <r>
      <rPr>
        <b/>
        <vertAlign val="subscript"/>
        <sz val="16"/>
        <color theme="1"/>
        <rFont val="Calibri"/>
        <family val="2"/>
        <scheme val="minor"/>
      </rPr>
      <t>MS</t>
    </r>
  </si>
  <si>
    <r>
      <rPr>
        <b/>
        <sz val="16"/>
        <color theme="1"/>
        <rFont val="Calibri"/>
        <family val="2"/>
        <scheme val="minor"/>
      </rPr>
      <t>S</t>
    </r>
    <r>
      <rPr>
        <b/>
        <vertAlign val="subscript"/>
        <sz val="16"/>
        <color theme="1"/>
        <rFont val="Calibri"/>
        <family val="2"/>
        <scheme val="minor"/>
      </rPr>
      <t>DS</t>
    </r>
  </si>
  <si>
    <r>
      <t>S</t>
    </r>
    <r>
      <rPr>
        <b/>
        <vertAlign val="subscript"/>
        <sz val="16"/>
        <color theme="1"/>
        <rFont val="Calibri"/>
        <family val="2"/>
        <scheme val="minor"/>
      </rPr>
      <t>D1</t>
    </r>
  </si>
  <si>
    <t>شتاب طیفی زلزله DBE در T=1sec (سطح زمین محل)</t>
  </si>
  <si>
    <t>قاب خمشی فولادی و مختلط بدون میانقاب</t>
  </si>
  <si>
    <t>قاب خمشی بتنی بدون میانقاب</t>
  </si>
  <si>
    <t>قاب خمشی فولادی و بتنی با میانقاب</t>
  </si>
  <si>
    <t>سیستم قاب ساده یا دوگانه برای مهاربند واگرا و کمانش تاب (بدون میانقاب)</t>
  </si>
  <si>
    <t>سیستم قاب ساده یا دوگانه برای مهاربند واگرا و کمانش تاب (با میانقاب)</t>
  </si>
  <si>
    <t>سایر سیستم‌ها با یا بدون میانقاب</t>
  </si>
  <si>
    <t>X</t>
  </si>
  <si>
    <t>انواع سیستم‌های سازه‌ای (X)</t>
  </si>
  <si>
    <t>Ta</t>
  </si>
  <si>
    <t>دوره تناوب تحلیلی ساختمان (نرم افزار ETABS)</t>
  </si>
  <si>
    <t>دوره تناوب تجربی (روابط 2800- ویرایش5)</t>
  </si>
  <si>
    <t>Te</t>
  </si>
  <si>
    <t>محاسبه ضریب زلزله استاندارد 2800 - ویرایش 5</t>
  </si>
  <si>
    <t>Tتجربی</t>
  </si>
  <si>
    <t>Ru</t>
  </si>
  <si>
    <t>ضریب رفتار سازه</t>
  </si>
  <si>
    <t>دوره تناوب محاسباتی (2800-V5)</t>
  </si>
  <si>
    <t>T</t>
  </si>
  <si>
    <t>Sa</t>
  </si>
  <si>
    <t>Ts</t>
  </si>
  <si>
    <r>
      <t>T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</si>
  <si>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T</t>
    </r>
    <r>
      <rPr>
        <b/>
        <vertAlign val="subscript"/>
        <sz val="12"/>
        <color theme="1"/>
        <rFont val="Calibri"/>
        <family val="2"/>
        <scheme val="minor"/>
      </rPr>
      <t>L</t>
    </r>
  </si>
  <si>
    <t>شتاب طیفی ساختمان در راستای مدنظر</t>
  </si>
  <si>
    <t>C</t>
  </si>
  <si>
    <t xml:space="preserve"> (2800 - V5) ضریب زلزله</t>
  </si>
  <si>
    <t>K</t>
  </si>
  <si>
    <t>ضریب توزیع زلزله در ارتفاع</t>
  </si>
  <si>
    <t>Cmin</t>
  </si>
  <si>
    <t>حداقل ضریب زلزله</t>
  </si>
  <si>
    <t>SDC</t>
  </si>
  <si>
    <t>گروه لرزه‌ای</t>
  </si>
  <si>
    <t>کدام شرایط طبق جدول زیر برقرار است؟</t>
  </si>
  <si>
    <t>A</t>
  </si>
  <si>
    <t>B</t>
  </si>
  <si>
    <t>سیستم سازه‌ای (شماره سیستم رو وارد کنید)</t>
  </si>
  <si>
    <r>
      <t xml:space="preserve">توضیحات:
</t>
    </r>
    <r>
      <rPr>
        <b/>
        <sz val="12"/>
        <color rgb="FF00B050"/>
        <rFont val="Calibri"/>
        <family val="2"/>
        <scheme val="minor"/>
      </rPr>
      <t>خانه‌های سبز</t>
    </r>
    <r>
      <rPr>
        <b/>
        <sz val="12"/>
        <color theme="1"/>
        <rFont val="Calibri"/>
        <family val="2"/>
        <scheme val="minor"/>
      </rPr>
      <t xml:space="preserve"> ورودی‌های کاربر هستند.
Version File: V1.1
فایل نوشته شده توسط: مهندس ذاکری
راه‌های ارتباطی:
تلگرام: t.me/sazeng
پیج اینستاگرام: @seyedali.zakeri
سایت: behsazcivil.ir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</si>
</sst>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bscript"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2" fillId="3" borderId="7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readingOrder="1"/>
    </xf>
    <xf numFmtId="165" fontId="5" fillId="2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166" fontId="5" fillId="2" borderId="7" xfId="0" applyNumberFormat="1" applyFont="1" applyFill="1" applyBorder="1" applyAlignment="1">
      <alignment horizontal="center" vertical="center"/>
    </xf>
    <xf numFmtId="166" fontId="2" fillId="2" borderId="7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1" fillId="2" borderId="11" xfId="0" applyFont="1" applyFill="1" applyBorder="1" applyAlignment="1">
      <alignment horizontal="center" vertical="center"/>
    </xf>
    <xf numFmtId="164" fontId="0" fillId="6" borderId="28" xfId="0" applyNumberFormat="1" applyFill="1" applyBorder="1" applyAlignment="1">
      <alignment horizontal="center"/>
    </xf>
    <xf numFmtId="164" fontId="0" fillId="6" borderId="29" xfId="0" applyNumberForma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2" fillId="5" borderId="10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>
                <a:latin typeface="Sahel" panose="020B0603030804020204" pitchFamily="34" charset="-78"/>
                <a:cs typeface="Sahel" panose="020B0603030804020204" pitchFamily="34" charset="-78"/>
              </a:rPr>
              <a:t>طیف</a:t>
            </a:r>
            <a:r>
              <a:rPr lang="fa-IR" baseline="0">
                <a:latin typeface="Sahel" panose="020B0603030804020204" pitchFamily="34" charset="-78"/>
                <a:cs typeface="Sahel" panose="020B0603030804020204" pitchFamily="34" charset="-78"/>
              </a:rPr>
              <a:t> استاندارد 2800- ویرایش5</a:t>
            </a:r>
            <a:endParaRPr lang="en-US">
              <a:latin typeface="Sahel" panose="020B0603030804020204" pitchFamily="34" charset="-78"/>
              <a:cs typeface="Sahel" panose="020B060303080402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Sheet1!$U$3:$U$377</c:f>
              <c:numCache>
                <c:formatCode>General</c:formatCode>
                <c:ptCount val="375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</c:numCache>
            </c:numRef>
          </c:xVal>
          <c:yVal>
            <c:numRef>
              <c:f>Sheet1!$V$3:$V$377</c:f>
              <c:numCache>
                <c:formatCode>General</c:formatCode>
                <c:ptCount val="375"/>
                <c:pt idx="0">
                  <c:v>0.37333333333333329</c:v>
                </c:pt>
                <c:pt idx="1">
                  <c:v>0.47384615384615375</c:v>
                </c:pt>
                <c:pt idx="2">
                  <c:v>0.57435897435897421</c:v>
                </c:pt>
                <c:pt idx="3">
                  <c:v>0.67487179487179472</c:v>
                </c:pt>
                <c:pt idx="4">
                  <c:v>0.77538461538461523</c:v>
                </c:pt>
                <c:pt idx="5">
                  <c:v>0.87589743589743574</c:v>
                </c:pt>
                <c:pt idx="6">
                  <c:v>0.93333333333333324</c:v>
                </c:pt>
                <c:pt idx="7">
                  <c:v>0.93333333333333324</c:v>
                </c:pt>
                <c:pt idx="8">
                  <c:v>0.93333333333333324</c:v>
                </c:pt>
                <c:pt idx="9">
                  <c:v>0.93333333333333324</c:v>
                </c:pt>
                <c:pt idx="10">
                  <c:v>0.93333333333333324</c:v>
                </c:pt>
                <c:pt idx="11">
                  <c:v>0.93333333333333324</c:v>
                </c:pt>
                <c:pt idx="12">
                  <c:v>0.93333333333333324</c:v>
                </c:pt>
                <c:pt idx="13">
                  <c:v>0.93333333333333324</c:v>
                </c:pt>
                <c:pt idx="14">
                  <c:v>0.93333333333333324</c:v>
                </c:pt>
                <c:pt idx="15">
                  <c:v>0.93333333333333324</c:v>
                </c:pt>
                <c:pt idx="16">
                  <c:v>0.93333333333333324</c:v>
                </c:pt>
                <c:pt idx="17">
                  <c:v>0.93333333333333324</c:v>
                </c:pt>
                <c:pt idx="18">
                  <c:v>0.93333333333333324</c:v>
                </c:pt>
                <c:pt idx="19">
                  <c:v>0.93333333333333324</c:v>
                </c:pt>
                <c:pt idx="20">
                  <c:v>0.93333333333333324</c:v>
                </c:pt>
                <c:pt idx="21">
                  <c:v>0.93333333333333324</c:v>
                </c:pt>
                <c:pt idx="22">
                  <c:v>0.93333333333333324</c:v>
                </c:pt>
                <c:pt idx="23">
                  <c:v>0.93333333333333324</c:v>
                </c:pt>
                <c:pt idx="24">
                  <c:v>0.93333333333333324</c:v>
                </c:pt>
                <c:pt idx="25">
                  <c:v>0.93333333333333324</c:v>
                </c:pt>
                <c:pt idx="26">
                  <c:v>0.93333333333333324</c:v>
                </c:pt>
                <c:pt idx="27">
                  <c:v>0.93333333333333324</c:v>
                </c:pt>
                <c:pt idx="28">
                  <c:v>0.92857142857142849</c:v>
                </c:pt>
                <c:pt idx="29">
                  <c:v>0.89655172413793116</c:v>
                </c:pt>
                <c:pt idx="30">
                  <c:v>0.8666666666666667</c:v>
                </c:pt>
                <c:pt idx="31">
                  <c:v>0.83870967741935487</c:v>
                </c:pt>
                <c:pt idx="32">
                  <c:v>0.8125</c:v>
                </c:pt>
                <c:pt idx="33">
                  <c:v>0.78787878787878785</c:v>
                </c:pt>
                <c:pt idx="34">
                  <c:v>0.76470588235294112</c:v>
                </c:pt>
                <c:pt idx="35">
                  <c:v>0.74285714285714288</c:v>
                </c:pt>
                <c:pt idx="36">
                  <c:v>0.72222222222222232</c:v>
                </c:pt>
                <c:pt idx="37">
                  <c:v>0.70270270270270274</c:v>
                </c:pt>
                <c:pt idx="38">
                  <c:v>0.68421052631578949</c:v>
                </c:pt>
                <c:pt idx="39">
                  <c:v>0.66666666666666663</c:v>
                </c:pt>
                <c:pt idx="40">
                  <c:v>0.65</c:v>
                </c:pt>
                <c:pt idx="41">
                  <c:v>0.63414634146341464</c:v>
                </c:pt>
                <c:pt idx="42">
                  <c:v>0.61904761904761907</c:v>
                </c:pt>
                <c:pt idx="43">
                  <c:v>0.60465116279069775</c:v>
                </c:pt>
                <c:pt idx="44">
                  <c:v>0.59090909090909094</c:v>
                </c:pt>
                <c:pt idx="45">
                  <c:v>0.57777777777777783</c:v>
                </c:pt>
                <c:pt idx="46">
                  <c:v>0.56521739130434778</c:v>
                </c:pt>
                <c:pt idx="47">
                  <c:v>0.55319148936170215</c:v>
                </c:pt>
                <c:pt idx="48">
                  <c:v>0.54166666666666674</c:v>
                </c:pt>
                <c:pt idx="49">
                  <c:v>0.53061224489795922</c:v>
                </c:pt>
                <c:pt idx="50">
                  <c:v>0.52</c:v>
                </c:pt>
                <c:pt idx="51">
                  <c:v>0.50980392156862742</c:v>
                </c:pt>
                <c:pt idx="52">
                  <c:v>0.5</c:v>
                </c:pt>
                <c:pt idx="53">
                  <c:v>0.49056603773584906</c:v>
                </c:pt>
                <c:pt idx="54">
                  <c:v>0.48148148148148145</c:v>
                </c:pt>
                <c:pt idx="55">
                  <c:v>0.47272727272727272</c:v>
                </c:pt>
                <c:pt idx="56">
                  <c:v>0.46428571428571425</c:v>
                </c:pt>
                <c:pt idx="57">
                  <c:v>0.45614035087719301</c:v>
                </c:pt>
                <c:pt idx="58">
                  <c:v>0.44827586206896558</c:v>
                </c:pt>
                <c:pt idx="59">
                  <c:v>0.44067796610169496</c:v>
                </c:pt>
                <c:pt idx="60">
                  <c:v>0.43333333333333335</c:v>
                </c:pt>
                <c:pt idx="61">
                  <c:v>0.42622950819672134</c:v>
                </c:pt>
                <c:pt idx="62">
                  <c:v>0.41935483870967744</c:v>
                </c:pt>
                <c:pt idx="63">
                  <c:v>0.41269841269841273</c:v>
                </c:pt>
                <c:pt idx="64">
                  <c:v>0.40625</c:v>
                </c:pt>
                <c:pt idx="65">
                  <c:v>0.4</c:v>
                </c:pt>
                <c:pt idx="66">
                  <c:v>0.39393939393939392</c:v>
                </c:pt>
                <c:pt idx="67">
                  <c:v>0.38805970149253732</c:v>
                </c:pt>
                <c:pt idx="68">
                  <c:v>0.38235294117647056</c:v>
                </c:pt>
                <c:pt idx="69">
                  <c:v>0.37681159420289861</c:v>
                </c:pt>
                <c:pt idx="70">
                  <c:v>0.37142857142857144</c:v>
                </c:pt>
                <c:pt idx="71">
                  <c:v>0.36619718309859156</c:v>
                </c:pt>
                <c:pt idx="72">
                  <c:v>0.36111111111111116</c:v>
                </c:pt>
                <c:pt idx="73">
                  <c:v>0.35616438356164387</c:v>
                </c:pt>
                <c:pt idx="74">
                  <c:v>0.35135135135135137</c:v>
                </c:pt>
                <c:pt idx="75">
                  <c:v>0.34666666666666668</c:v>
                </c:pt>
                <c:pt idx="76">
                  <c:v>0.34210526315789475</c:v>
                </c:pt>
                <c:pt idx="77">
                  <c:v>0.33766233766233766</c:v>
                </c:pt>
                <c:pt idx="78">
                  <c:v>0.33333333333333331</c:v>
                </c:pt>
                <c:pt idx="79">
                  <c:v>0.32911392405063289</c:v>
                </c:pt>
                <c:pt idx="80">
                  <c:v>0.32500000000000001</c:v>
                </c:pt>
                <c:pt idx="81">
                  <c:v>0.32098765432098764</c:v>
                </c:pt>
                <c:pt idx="82">
                  <c:v>0.31707317073170732</c:v>
                </c:pt>
                <c:pt idx="83">
                  <c:v>0.31325301204819278</c:v>
                </c:pt>
                <c:pt idx="84">
                  <c:v>0.30952380952380953</c:v>
                </c:pt>
                <c:pt idx="85">
                  <c:v>0.30588235294117649</c:v>
                </c:pt>
                <c:pt idx="86">
                  <c:v>0.30232558139534887</c:v>
                </c:pt>
                <c:pt idx="87">
                  <c:v>0.2988505747126437</c:v>
                </c:pt>
                <c:pt idx="88">
                  <c:v>0.29545454545454547</c:v>
                </c:pt>
                <c:pt idx="89">
                  <c:v>0.29213483146067415</c:v>
                </c:pt>
                <c:pt idx="90">
                  <c:v>0.28888888888888892</c:v>
                </c:pt>
                <c:pt idx="91">
                  <c:v>0.2857142857142857</c:v>
                </c:pt>
                <c:pt idx="92">
                  <c:v>0.28260869565217389</c:v>
                </c:pt>
                <c:pt idx="93">
                  <c:v>0.27956989247311825</c:v>
                </c:pt>
                <c:pt idx="94">
                  <c:v>0.27659574468085107</c:v>
                </c:pt>
                <c:pt idx="95">
                  <c:v>0.27368421052631581</c:v>
                </c:pt>
                <c:pt idx="96">
                  <c:v>0.27083333333333337</c:v>
                </c:pt>
                <c:pt idx="97">
                  <c:v>0.26804123711340205</c:v>
                </c:pt>
                <c:pt idx="98">
                  <c:v>0.26530612244897961</c:v>
                </c:pt>
                <c:pt idx="99">
                  <c:v>0.26262626262626265</c:v>
                </c:pt>
                <c:pt idx="100">
                  <c:v>0.26</c:v>
                </c:pt>
                <c:pt idx="101">
                  <c:v>0.25742574257425743</c:v>
                </c:pt>
                <c:pt idx="102">
                  <c:v>0.25490196078431371</c:v>
                </c:pt>
                <c:pt idx="103">
                  <c:v>0.25242718446601942</c:v>
                </c:pt>
                <c:pt idx="104">
                  <c:v>0.25</c:v>
                </c:pt>
                <c:pt idx="105">
                  <c:v>0.24761904761904763</c:v>
                </c:pt>
                <c:pt idx="106">
                  <c:v>0.24528301886792453</c:v>
                </c:pt>
                <c:pt idx="107">
                  <c:v>0.24299065420560748</c:v>
                </c:pt>
                <c:pt idx="108">
                  <c:v>0.24074074074074073</c:v>
                </c:pt>
                <c:pt idx="109">
                  <c:v>0.2385321100917431</c:v>
                </c:pt>
                <c:pt idx="110">
                  <c:v>0.23636363636363636</c:v>
                </c:pt>
                <c:pt idx="111">
                  <c:v>0.23423423423423423</c:v>
                </c:pt>
                <c:pt idx="112">
                  <c:v>0.23214285714285712</c:v>
                </c:pt>
                <c:pt idx="113">
                  <c:v>0.23008849557522126</c:v>
                </c:pt>
                <c:pt idx="114">
                  <c:v>0.22807017543859651</c:v>
                </c:pt>
                <c:pt idx="115">
                  <c:v>0.22608695652173916</c:v>
                </c:pt>
                <c:pt idx="116">
                  <c:v>0.22413793103448279</c:v>
                </c:pt>
                <c:pt idx="117">
                  <c:v>0.22222222222222224</c:v>
                </c:pt>
                <c:pt idx="118">
                  <c:v>0.22033898305084748</c:v>
                </c:pt>
                <c:pt idx="119">
                  <c:v>0.21848739495798322</c:v>
                </c:pt>
                <c:pt idx="120">
                  <c:v>0.21666666666666667</c:v>
                </c:pt>
                <c:pt idx="121">
                  <c:v>0.21487603305785125</c:v>
                </c:pt>
                <c:pt idx="122">
                  <c:v>0.21311475409836067</c:v>
                </c:pt>
                <c:pt idx="123">
                  <c:v>0.21138211382113822</c:v>
                </c:pt>
                <c:pt idx="124">
                  <c:v>0.20967741935483872</c:v>
                </c:pt>
                <c:pt idx="125">
                  <c:v>0.20800000000000002</c:v>
                </c:pt>
                <c:pt idx="126">
                  <c:v>0.20634920634920637</c:v>
                </c:pt>
                <c:pt idx="127">
                  <c:v>0.20472440944881889</c:v>
                </c:pt>
                <c:pt idx="128">
                  <c:v>0.203125</c:v>
                </c:pt>
                <c:pt idx="129">
                  <c:v>0.20155038759689922</c:v>
                </c:pt>
                <c:pt idx="130">
                  <c:v>0.2</c:v>
                </c:pt>
                <c:pt idx="131">
                  <c:v>0.19847328244274809</c:v>
                </c:pt>
                <c:pt idx="132">
                  <c:v>0.19696969696969696</c:v>
                </c:pt>
                <c:pt idx="133">
                  <c:v>0.19548872180451127</c:v>
                </c:pt>
                <c:pt idx="134">
                  <c:v>0.19402985074626866</c:v>
                </c:pt>
                <c:pt idx="135">
                  <c:v>0.19259259259259259</c:v>
                </c:pt>
                <c:pt idx="136">
                  <c:v>0.19117647058823528</c:v>
                </c:pt>
                <c:pt idx="137">
                  <c:v>0.18978102189781021</c:v>
                </c:pt>
                <c:pt idx="138">
                  <c:v>0.18840579710144931</c:v>
                </c:pt>
                <c:pt idx="139">
                  <c:v>0.18705035971223025</c:v>
                </c:pt>
                <c:pt idx="140">
                  <c:v>0.18571428571428572</c:v>
                </c:pt>
                <c:pt idx="141">
                  <c:v>0.18439716312056739</c:v>
                </c:pt>
                <c:pt idx="142">
                  <c:v>0.18309859154929578</c:v>
                </c:pt>
                <c:pt idx="143">
                  <c:v>0.18181818181818182</c:v>
                </c:pt>
                <c:pt idx="144">
                  <c:v>0.18055555555555558</c:v>
                </c:pt>
                <c:pt idx="145">
                  <c:v>0.17931034482758623</c:v>
                </c:pt>
                <c:pt idx="146">
                  <c:v>0.17808219178082194</c:v>
                </c:pt>
                <c:pt idx="147">
                  <c:v>0.17687074829931973</c:v>
                </c:pt>
                <c:pt idx="148">
                  <c:v>0.17567567567567569</c:v>
                </c:pt>
                <c:pt idx="149">
                  <c:v>0.17449664429530201</c:v>
                </c:pt>
                <c:pt idx="150">
                  <c:v>0.17333333333333334</c:v>
                </c:pt>
                <c:pt idx="151">
                  <c:v>0.17218543046357615</c:v>
                </c:pt>
                <c:pt idx="152">
                  <c:v>0.17105263157894737</c:v>
                </c:pt>
                <c:pt idx="153">
                  <c:v>0.16993464052287582</c:v>
                </c:pt>
                <c:pt idx="154">
                  <c:v>0.16883116883116883</c:v>
                </c:pt>
                <c:pt idx="155">
                  <c:v>0.16774193548387098</c:v>
                </c:pt>
                <c:pt idx="156">
                  <c:v>0.16666666666666666</c:v>
                </c:pt>
                <c:pt idx="157">
                  <c:v>0.16560509554140126</c:v>
                </c:pt>
                <c:pt idx="158">
                  <c:v>0.16455696202531644</c:v>
                </c:pt>
                <c:pt idx="159">
                  <c:v>0.16352201257861634</c:v>
                </c:pt>
                <c:pt idx="160">
                  <c:v>0.16250000000000001</c:v>
                </c:pt>
                <c:pt idx="161">
                  <c:v>0.16149068322981366</c:v>
                </c:pt>
                <c:pt idx="162">
                  <c:v>0.16049382716049382</c:v>
                </c:pt>
                <c:pt idx="163">
                  <c:v>0.15950920245398775</c:v>
                </c:pt>
                <c:pt idx="164">
                  <c:v>0.15853658536585366</c:v>
                </c:pt>
                <c:pt idx="165">
                  <c:v>0.15757575757575759</c:v>
                </c:pt>
                <c:pt idx="166">
                  <c:v>0.15662650602409639</c:v>
                </c:pt>
                <c:pt idx="167">
                  <c:v>0.15568862275449102</c:v>
                </c:pt>
                <c:pt idx="168">
                  <c:v>0.15476190476190477</c:v>
                </c:pt>
                <c:pt idx="169">
                  <c:v>0.15384615384615385</c:v>
                </c:pt>
                <c:pt idx="170">
                  <c:v>0.15294117647058825</c:v>
                </c:pt>
                <c:pt idx="171">
                  <c:v>0.15204678362573101</c:v>
                </c:pt>
                <c:pt idx="172">
                  <c:v>0.15116279069767444</c:v>
                </c:pt>
                <c:pt idx="173">
                  <c:v>0.15028901734104047</c:v>
                </c:pt>
                <c:pt idx="174">
                  <c:v>0.14942528735632185</c:v>
                </c:pt>
                <c:pt idx="175">
                  <c:v>0.14857142857142858</c:v>
                </c:pt>
                <c:pt idx="176">
                  <c:v>0.14772727272727273</c:v>
                </c:pt>
                <c:pt idx="177">
                  <c:v>0.14689265536723164</c:v>
                </c:pt>
                <c:pt idx="178">
                  <c:v>0.14606741573033707</c:v>
                </c:pt>
                <c:pt idx="179">
                  <c:v>0.14525139664804471</c:v>
                </c:pt>
                <c:pt idx="180">
                  <c:v>0.14444444444444446</c:v>
                </c:pt>
                <c:pt idx="181">
                  <c:v>0.143646408839779</c:v>
                </c:pt>
                <c:pt idx="182">
                  <c:v>0.14285714285714285</c:v>
                </c:pt>
                <c:pt idx="183">
                  <c:v>0.14207650273224043</c:v>
                </c:pt>
                <c:pt idx="184">
                  <c:v>0.14130434782608695</c:v>
                </c:pt>
                <c:pt idx="185">
                  <c:v>0.14054054054054055</c:v>
                </c:pt>
                <c:pt idx="186">
                  <c:v>0.13978494623655913</c:v>
                </c:pt>
                <c:pt idx="187">
                  <c:v>0.13903743315508021</c:v>
                </c:pt>
                <c:pt idx="188">
                  <c:v>0.13829787234042554</c:v>
                </c:pt>
                <c:pt idx="189">
                  <c:v>0.13756613756613759</c:v>
                </c:pt>
                <c:pt idx="190">
                  <c:v>0.1368421052631579</c:v>
                </c:pt>
                <c:pt idx="191">
                  <c:v>0.13612565445026178</c:v>
                </c:pt>
                <c:pt idx="192">
                  <c:v>0.13541666666666669</c:v>
                </c:pt>
                <c:pt idx="193">
                  <c:v>0.13471502590673576</c:v>
                </c:pt>
                <c:pt idx="194">
                  <c:v>0.13402061855670103</c:v>
                </c:pt>
                <c:pt idx="195">
                  <c:v>0.13333333333333333</c:v>
                </c:pt>
                <c:pt idx="196">
                  <c:v>0.1326530612244898</c:v>
                </c:pt>
                <c:pt idx="197">
                  <c:v>0.13197969543147209</c:v>
                </c:pt>
                <c:pt idx="198">
                  <c:v>0.13131313131313133</c:v>
                </c:pt>
                <c:pt idx="199">
                  <c:v>0.1306532663316583</c:v>
                </c:pt>
                <c:pt idx="200">
                  <c:v>0.13</c:v>
                </c:pt>
                <c:pt idx="201">
                  <c:v>0.12935323383084579</c:v>
                </c:pt>
                <c:pt idx="202">
                  <c:v>0.12871287128712872</c:v>
                </c:pt>
                <c:pt idx="203">
                  <c:v>0.12807881773399016</c:v>
                </c:pt>
                <c:pt idx="204">
                  <c:v>0.12745098039215685</c:v>
                </c:pt>
                <c:pt idx="205">
                  <c:v>0.12682926829268293</c:v>
                </c:pt>
                <c:pt idx="206">
                  <c:v>0.12621359223300971</c:v>
                </c:pt>
                <c:pt idx="207">
                  <c:v>0.12560386473429952</c:v>
                </c:pt>
                <c:pt idx="208">
                  <c:v>0.125</c:v>
                </c:pt>
                <c:pt idx="209">
                  <c:v>0.1244019138755981</c:v>
                </c:pt>
                <c:pt idx="210">
                  <c:v>0.12380952380952381</c:v>
                </c:pt>
                <c:pt idx="211">
                  <c:v>0.12322274881516589</c:v>
                </c:pt>
                <c:pt idx="212">
                  <c:v>0.12264150943396226</c:v>
                </c:pt>
                <c:pt idx="213">
                  <c:v>0.12206572769953053</c:v>
                </c:pt>
                <c:pt idx="214">
                  <c:v>0.12149532710280374</c:v>
                </c:pt>
                <c:pt idx="215">
                  <c:v>0.12093023255813955</c:v>
                </c:pt>
                <c:pt idx="216">
                  <c:v>0.12037037037037036</c:v>
                </c:pt>
                <c:pt idx="217">
                  <c:v>0.11981566820276499</c:v>
                </c:pt>
                <c:pt idx="218">
                  <c:v>0.11926605504587155</c:v>
                </c:pt>
                <c:pt idx="219">
                  <c:v>0.11872146118721462</c:v>
                </c:pt>
                <c:pt idx="220">
                  <c:v>0.11818181818181818</c:v>
                </c:pt>
                <c:pt idx="221">
                  <c:v>0.11764705882352942</c:v>
                </c:pt>
                <c:pt idx="222">
                  <c:v>0.11711711711711711</c:v>
                </c:pt>
                <c:pt idx="223">
                  <c:v>0.11659192825112108</c:v>
                </c:pt>
                <c:pt idx="224">
                  <c:v>0.11607142857142856</c:v>
                </c:pt>
                <c:pt idx="225">
                  <c:v>0.11555555555555556</c:v>
                </c:pt>
                <c:pt idx="226">
                  <c:v>0.11504424778761063</c:v>
                </c:pt>
                <c:pt idx="227">
                  <c:v>0.11453744493392071</c:v>
                </c:pt>
                <c:pt idx="228">
                  <c:v>0.11403508771929825</c:v>
                </c:pt>
                <c:pt idx="229">
                  <c:v>0.11353711790393013</c:v>
                </c:pt>
                <c:pt idx="230">
                  <c:v>0.11304347826086958</c:v>
                </c:pt>
                <c:pt idx="231">
                  <c:v>0.11255411255411256</c:v>
                </c:pt>
                <c:pt idx="232">
                  <c:v>0.1120689655172414</c:v>
                </c:pt>
                <c:pt idx="233">
                  <c:v>0.11158798283261803</c:v>
                </c:pt>
                <c:pt idx="234">
                  <c:v>0.11111111111111112</c:v>
                </c:pt>
                <c:pt idx="235">
                  <c:v>0.11063829787234042</c:v>
                </c:pt>
                <c:pt idx="236">
                  <c:v>0.11016949152542374</c:v>
                </c:pt>
                <c:pt idx="237">
                  <c:v>0.10970464135021096</c:v>
                </c:pt>
                <c:pt idx="238">
                  <c:v>0.10924369747899161</c:v>
                </c:pt>
                <c:pt idx="239">
                  <c:v>0.10878661087866108</c:v>
                </c:pt>
                <c:pt idx="240">
                  <c:v>0.10833333333333334</c:v>
                </c:pt>
                <c:pt idx="241">
                  <c:v>0.10788381742738588</c:v>
                </c:pt>
                <c:pt idx="242">
                  <c:v>0.10743801652892562</c:v>
                </c:pt>
                <c:pt idx="243">
                  <c:v>0.10699588477366255</c:v>
                </c:pt>
                <c:pt idx="244">
                  <c:v>0.10655737704918034</c:v>
                </c:pt>
                <c:pt idx="245">
                  <c:v>0.10612244897959183</c:v>
                </c:pt>
                <c:pt idx="246">
                  <c:v>0.10569105691056911</c:v>
                </c:pt>
                <c:pt idx="247">
                  <c:v>0.10526315789473684</c:v>
                </c:pt>
                <c:pt idx="248">
                  <c:v>0.10483870967741936</c:v>
                </c:pt>
                <c:pt idx="249">
                  <c:v>0.10441767068273092</c:v>
                </c:pt>
                <c:pt idx="250">
                  <c:v>0.10400000000000001</c:v>
                </c:pt>
                <c:pt idx="251">
                  <c:v>0.10358565737051795</c:v>
                </c:pt>
                <c:pt idx="252">
                  <c:v>0.10317460317460318</c:v>
                </c:pt>
                <c:pt idx="253">
                  <c:v>0.10276679841897235</c:v>
                </c:pt>
                <c:pt idx="254">
                  <c:v>0.10236220472440945</c:v>
                </c:pt>
                <c:pt idx="255">
                  <c:v>0.1019607843137255</c:v>
                </c:pt>
                <c:pt idx="256">
                  <c:v>0.1015625</c:v>
                </c:pt>
                <c:pt idx="257">
                  <c:v>0.10116731517509729</c:v>
                </c:pt>
                <c:pt idx="258">
                  <c:v>0.10077519379844961</c:v>
                </c:pt>
                <c:pt idx="259">
                  <c:v>0.10038610038610039</c:v>
                </c:pt>
                <c:pt idx="260">
                  <c:v>0.1</c:v>
                </c:pt>
                <c:pt idx="261">
                  <c:v>9.9616858237547901E-2</c:v>
                </c:pt>
                <c:pt idx="262">
                  <c:v>9.9236641221374045E-2</c:v>
                </c:pt>
                <c:pt idx="263">
                  <c:v>9.8859315589353625E-2</c:v>
                </c:pt>
                <c:pt idx="264">
                  <c:v>9.8484848484848481E-2</c:v>
                </c:pt>
                <c:pt idx="265">
                  <c:v>9.8113207547169817E-2</c:v>
                </c:pt>
                <c:pt idx="266">
                  <c:v>9.7744360902255634E-2</c:v>
                </c:pt>
                <c:pt idx="267">
                  <c:v>9.7378277153558054E-2</c:v>
                </c:pt>
                <c:pt idx="268">
                  <c:v>9.7014925373134331E-2</c:v>
                </c:pt>
                <c:pt idx="269">
                  <c:v>9.6654275092936809E-2</c:v>
                </c:pt>
                <c:pt idx="270">
                  <c:v>9.6296296296296297E-2</c:v>
                </c:pt>
                <c:pt idx="271">
                  <c:v>9.5940959409594101E-2</c:v>
                </c:pt>
                <c:pt idx="272">
                  <c:v>9.5588235294117641E-2</c:v>
                </c:pt>
                <c:pt idx="273">
                  <c:v>9.5238095238095247E-2</c:v>
                </c:pt>
                <c:pt idx="274">
                  <c:v>9.4890510948905105E-2</c:v>
                </c:pt>
                <c:pt idx="275">
                  <c:v>9.4545454545454544E-2</c:v>
                </c:pt>
                <c:pt idx="276">
                  <c:v>9.4202898550724654E-2</c:v>
                </c:pt>
                <c:pt idx="277">
                  <c:v>9.3862815884476536E-2</c:v>
                </c:pt>
                <c:pt idx="278">
                  <c:v>9.3525179856115123E-2</c:v>
                </c:pt>
                <c:pt idx="279">
                  <c:v>9.3189964157706098E-2</c:v>
                </c:pt>
                <c:pt idx="280">
                  <c:v>9.285714285714286E-2</c:v>
                </c:pt>
                <c:pt idx="281">
                  <c:v>9.2526690391459082E-2</c:v>
                </c:pt>
                <c:pt idx="282">
                  <c:v>9.2198581560283696E-2</c:v>
                </c:pt>
                <c:pt idx="283">
                  <c:v>9.187279151943463E-2</c:v>
                </c:pt>
                <c:pt idx="284">
                  <c:v>9.154929577464789E-2</c:v>
                </c:pt>
                <c:pt idx="285">
                  <c:v>9.1228070175438603E-2</c:v>
                </c:pt>
                <c:pt idx="286">
                  <c:v>9.0909090909090912E-2</c:v>
                </c:pt>
                <c:pt idx="287">
                  <c:v>9.0592334494773524E-2</c:v>
                </c:pt>
                <c:pt idx="288">
                  <c:v>9.027777777777779E-2</c:v>
                </c:pt>
                <c:pt idx="289">
                  <c:v>8.9965397923875437E-2</c:v>
                </c:pt>
                <c:pt idx="290">
                  <c:v>8.9655172413793116E-2</c:v>
                </c:pt>
                <c:pt idx="291">
                  <c:v>8.9347079037800689E-2</c:v>
                </c:pt>
                <c:pt idx="292">
                  <c:v>8.9041095890410968E-2</c:v>
                </c:pt>
                <c:pt idx="293">
                  <c:v>8.8737201365187715E-2</c:v>
                </c:pt>
                <c:pt idx="294">
                  <c:v>8.8435374149659865E-2</c:v>
                </c:pt>
                <c:pt idx="295">
                  <c:v>8.8135593220338981E-2</c:v>
                </c:pt>
                <c:pt idx="296">
                  <c:v>8.7837837837837843E-2</c:v>
                </c:pt>
                <c:pt idx="297">
                  <c:v>8.7542087542087546E-2</c:v>
                </c:pt>
                <c:pt idx="298">
                  <c:v>8.7248322147651006E-2</c:v>
                </c:pt>
                <c:pt idx="299">
                  <c:v>8.6956521739130432E-2</c:v>
                </c:pt>
                <c:pt idx="300">
                  <c:v>8.666666666666667E-2</c:v>
                </c:pt>
                <c:pt idx="301">
                  <c:v>8.6091764991556408E-2</c:v>
                </c:pt>
                <c:pt idx="302">
                  <c:v>8.552256479978948E-2</c:v>
                </c:pt>
                <c:pt idx="303">
                  <c:v>8.4958990948599822E-2</c:v>
                </c:pt>
                <c:pt idx="304">
                  <c:v>8.4400969529085879E-2</c:v>
                </c:pt>
                <c:pt idx="305">
                  <c:v>8.3848427841977977E-2</c:v>
                </c:pt>
                <c:pt idx="306">
                  <c:v>8.3301294373958737E-2</c:v>
                </c:pt>
                <c:pt idx="307">
                  <c:v>8.2759498774522822E-2</c:v>
                </c:pt>
                <c:pt idx="308">
                  <c:v>8.2222971833361455E-2</c:v>
                </c:pt>
                <c:pt idx="309">
                  <c:v>8.1691645458258716E-2</c:v>
                </c:pt>
                <c:pt idx="310">
                  <c:v>8.1165452653485945E-2</c:v>
                </c:pt>
                <c:pt idx="311">
                  <c:v>8.0644327498681792E-2</c:v>
                </c:pt>
                <c:pt idx="312">
                  <c:v>8.0128205128205121E-2</c:v>
                </c:pt>
                <c:pt idx="313">
                  <c:v>7.9617021710949393E-2</c:v>
                </c:pt>
                <c:pt idx="314">
                  <c:v>7.9110714430605703E-2</c:v>
                </c:pt>
                <c:pt idx="315">
                  <c:v>7.8609221466364329E-2</c:v>
                </c:pt>
                <c:pt idx="316">
                  <c:v>7.8112481974042608E-2</c:v>
                </c:pt>
                <c:pt idx="317">
                  <c:v>7.7620436067629292E-2</c:v>
                </c:pt>
                <c:pt idx="318">
                  <c:v>7.7133024801234129E-2</c:v>
                </c:pt>
                <c:pt idx="319">
                  <c:v>7.6650190151433262E-2</c:v>
                </c:pt>
                <c:pt idx="320">
                  <c:v>7.6171874999999986E-2</c:v>
                </c:pt>
                <c:pt idx="321">
                  <c:v>7.5698023117011681E-2</c:v>
                </c:pt>
                <c:pt idx="322">
                  <c:v>7.5228579144323127E-2</c:v>
                </c:pt>
                <c:pt idx="323">
                  <c:v>7.4763488579397866E-2</c:v>
                </c:pt>
                <c:pt idx="324">
                  <c:v>7.4302697759487876E-2</c:v>
                </c:pt>
                <c:pt idx="325">
                  <c:v>7.3846153846153853E-2</c:v>
                </c:pt>
                <c:pt idx="326">
                  <c:v>7.3393804810117064E-2</c:v>
                </c:pt>
                <c:pt idx="327">
                  <c:v>7.2945599416435206E-2</c:v>
                </c:pt>
                <c:pt idx="328">
                  <c:v>7.2501487209994067E-2</c:v>
                </c:pt>
                <c:pt idx="329">
                  <c:v>7.2061418501307276E-2</c:v>
                </c:pt>
                <c:pt idx="330">
                  <c:v>7.1625344352617096E-2</c:v>
                </c:pt>
                <c:pt idx="331">
                  <c:v>7.1193216564288384E-2</c:v>
                </c:pt>
                <c:pt idx="332">
                  <c:v>7.0764987661489337E-2</c:v>
                </c:pt>
                <c:pt idx="333">
                  <c:v>7.0340610881151414E-2</c:v>
                </c:pt>
                <c:pt idx="334">
                  <c:v>6.9920040159202557E-2</c:v>
                </c:pt>
                <c:pt idx="335">
                  <c:v>6.9503230118066389E-2</c:v>
                </c:pt>
                <c:pt idx="336">
                  <c:v>6.9090136054421783E-2</c:v>
                </c:pt>
                <c:pt idx="337">
                  <c:v>6.8680713927216044E-2</c:v>
                </c:pt>
                <c:pt idx="338">
                  <c:v>6.8274920345926277E-2</c:v>
                </c:pt>
                <c:pt idx="339">
                  <c:v>6.7872712559062312E-2</c:v>
                </c:pt>
                <c:pt idx="340">
                  <c:v>6.7474048442906581E-2</c:v>
                </c:pt>
                <c:pt idx="341">
                  <c:v>6.7078886490484255E-2</c:v>
                </c:pt>
                <c:pt idx="342">
                  <c:v>6.6687185800759219E-2</c:v>
                </c:pt>
                <c:pt idx="343">
                  <c:v>6.6298906068049876E-2</c:v>
                </c:pt>
                <c:pt idx="344">
                  <c:v>6.5914007571660369E-2</c:v>
                </c:pt>
                <c:pt idx="345">
                  <c:v>6.5532451165721484E-2</c:v>
                </c:pt>
                <c:pt idx="346">
                  <c:v>6.5154198269237198E-2</c:v>
                </c:pt>
                <c:pt idx="347">
                  <c:v>6.4779210856331343E-2</c:v>
                </c:pt>
                <c:pt idx="348">
                  <c:v>6.4407451446690453E-2</c:v>
                </c:pt>
                <c:pt idx="349">
                  <c:v>6.4038883096197888E-2</c:v>
                </c:pt>
                <c:pt idx="350">
                  <c:v>6.3673469387755102E-2</c:v>
                </c:pt>
                <c:pt idx="351">
                  <c:v>6.3311174422285538E-2</c:v>
                </c:pt>
                <c:pt idx="352">
                  <c:v>6.2951962809917356E-2</c:v>
                </c:pt>
                <c:pt idx="353">
                  <c:v>6.2595799661340684E-2</c:v>
                </c:pt>
                <c:pt idx="354">
                  <c:v>6.2242650579335437E-2</c:v>
                </c:pt>
                <c:pt idx="355">
                  <c:v>6.1892481650466187E-2</c:v>
                </c:pt>
                <c:pt idx="356">
                  <c:v>6.1545259436939781E-2</c:v>
                </c:pt>
                <c:pt idx="357">
                  <c:v>6.1200950968622748E-2</c:v>
                </c:pt>
                <c:pt idx="358">
                  <c:v>6.0859523735214263E-2</c:v>
                </c:pt>
                <c:pt idx="359">
                  <c:v>6.0520945678571712E-2</c:v>
                </c:pt>
                <c:pt idx="360">
                  <c:v>6.0185185185185182E-2</c:v>
                </c:pt>
                <c:pt idx="361">
                  <c:v>5.9852211078797742E-2</c:v>
                </c:pt>
                <c:pt idx="362">
                  <c:v>5.9521992613168095E-2</c:v>
                </c:pt>
                <c:pt idx="363">
                  <c:v>5.9194499464972794E-2</c:v>
                </c:pt>
                <c:pt idx="364">
                  <c:v>5.8869701726844581E-2</c:v>
                </c:pt>
                <c:pt idx="365">
                  <c:v>5.8547569900544195E-2</c:v>
                </c:pt>
                <c:pt idx="366">
                  <c:v>5.8228074890262466E-2</c:v>
                </c:pt>
                <c:pt idx="367">
                  <c:v>5.7911187996050162E-2</c:v>
                </c:pt>
                <c:pt idx="368">
                  <c:v>5.7596880907372403E-2</c:v>
                </c:pt>
                <c:pt idx="369">
                  <c:v>5.7285125696785427E-2</c:v>
                </c:pt>
                <c:pt idx="370">
                  <c:v>5.697589481373265E-2</c:v>
                </c:pt>
                <c:pt idx="371">
                  <c:v>5.6669161078457736E-2</c:v>
                </c:pt>
                <c:pt idx="372">
                  <c:v>5.6364897676031908E-2</c:v>
                </c:pt>
                <c:pt idx="373">
                  <c:v>5.6063078150493426E-2</c:v>
                </c:pt>
                <c:pt idx="374">
                  <c:v>5.5763676399096337E-2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128-434E-B16D-1DE6CAD68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9319311"/>
        <c:axId val="2019320143"/>
      </c:scatterChart>
      <c:valAx>
        <c:axId val="2019319311"/>
        <c:scaling>
          <c:orientation val="minMax"/>
          <c:max val="7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a-IR" sz="1100" b="1"/>
                  <a:t>زمان</a:t>
                </a:r>
                <a:r>
                  <a:rPr lang="fa-IR" sz="1100" b="1" baseline="0"/>
                  <a:t> تناوب </a:t>
                </a:r>
                <a:r>
                  <a:rPr lang="en-US" sz="1100" b="1" baseline="0"/>
                  <a:t>T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320143"/>
        <c:crosses val="autoZero"/>
        <c:crossBetween val="midCat"/>
        <c:majorUnit val="0.2"/>
      </c:valAx>
      <c:valAx>
        <c:axId val="201932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S</a:t>
                </a:r>
                <a:r>
                  <a:rPr lang="en-US" sz="1200" baseline="-25000"/>
                  <a:t>a</a:t>
                </a:r>
                <a:endParaRPr lang="en-US" baseline="-25000"/>
              </a:p>
            </c:rich>
          </c:tx>
          <c:layout>
            <c:manualLayout>
              <c:xMode val="edge"/>
              <c:yMode val="edge"/>
              <c:x val="9.5489535499801246E-3"/>
              <c:y val="0.46985123550029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9319311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275014</xdr:colOff>
      <xdr:row>25</xdr:row>
      <xdr:rowOff>185570</xdr:rowOff>
    </xdr:from>
    <xdr:to>
      <xdr:col>15</xdr:col>
      <xdr:colOff>61288</xdr:colOff>
      <xdr:row>44</xdr:row>
      <xdr:rowOff>173759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5C1B81-A261-B0F1-FA69-C467A8A67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1038" y="6129170"/>
          <a:ext cx="5003732" cy="3538212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6</xdr:col>
      <xdr:colOff>160020</xdr:colOff>
      <xdr:row>10</xdr:row>
      <xdr:rowOff>7620</xdr:rowOff>
    </xdr:from>
    <xdr:to>
      <xdr:col>19</xdr:col>
      <xdr:colOff>484094</xdr:colOff>
      <xdr:row>24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2DCB49-6483-2EE3-33C9-B968F3D31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80683</xdr:colOff>
      <xdr:row>27</xdr:row>
      <xdr:rowOff>53788</xdr:rowOff>
    </xdr:from>
    <xdr:to>
      <xdr:col>4</xdr:col>
      <xdr:colOff>600637</xdr:colOff>
      <xdr:row>38</xdr:row>
      <xdr:rowOff>125506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7F44EE-E606-9BAF-03DA-4D885D76F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683" y="6481482"/>
          <a:ext cx="5145742" cy="2043954"/>
        </a:xfrm>
        <a:prstGeom prst="rect">
          <a:avLst/>
        </a:prstGeom>
      </xdr:spPr>
    </xdr:pic>
    <xdr:clientData/>
  </xdr:twoCellAnchor>
  <xdr:twoCellAnchor>
    <xdr:from>
      <xdr:col>3</xdr:col>
      <xdr:colOff>8964</xdr:colOff>
      <xdr:row>2</xdr:row>
      <xdr:rowOff>89647</xdr:rowOff>
    </xdr:from>
    <xdr:to>
      <xdr:col>6</xdr:col>
      <xdr:colOff>8964</xdr:colOff>
      <xdr:row>4</xdr:row>
      <xdr:rowOff>143435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0FFDBC-9FFF-BB0E-5830-B39A8E7A3AD5}"/>
            </a:ext>
          </a:extLst>
        </xdr:cNvPr>
        <xdr:cNvCxnSpPr/>
      </xdr:nvCxnSpPr>
      <xdr:spPr>
        <a:xfrm flipV="1">
          <a:off x="4285129" y="484094"/>
          <a:ext cx="1559859" cy="519953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6121-139F-4DB0-B78B-7463E264C76C}">
  <dimension ref="A1:V378"/>
  <sheetViews>
    <sheetView tabSelected="1" zoomScaleNormal="100" workbookViewId="0">
      <selection activeCell="F11" sqref="F11"/>
    </sheetView>
  </sheetViews>
  <sheetFormatPr defaultRowHeight="14.4" x14ac:dyDescent="0.3"/>
  <cols>
    <col min="1" max="1" width="46.21875" customWidth="1"/>
    <col min="2" max="2" width="7.21875" customWidth="1"/>
    <col min="3" max="3" width="8.88671875" customWidth="1"/>
    <col min="4" max="4" width="5.109375" customWidth="1"/>
    <col min="5" max="5" width="9.6640625" customWidth="1"/>
    <col min="6" max="6" width="8" customWidth="1"/>
    <col min="12" max="12" width="8.88671875" customWidth="1"/>
    <col min="13" max="13" width="5" customWidth="1"/>
  </cols>
  <sheetData>
    <row r="1" spans="1:22" ht="15" thickBot="1" x14ac:dyDescent="0.35">
      <c r="A1" s="62" t="s">
        <v>32</v>
      </c>
      <c r="B1" s="63"/>
      <c r="C1" s="64"/>
    </row>
    <row r="2" spans="1:22" ht="16.2" thickBot="1" x14ac:dyDescent="0.35">
      <c r="A2" s="65"/>
      <c r="B2" s="66"/>
      <c r="C2" s="67"/>
      <c r="G2" s="59" t="s">
        <v>27</v>
      </c>
      <c r="H2" s="60"/>
      <c r="I2" s="60"/>
      <c r="J2" s="60"/>
      <c r="K2" s="60"/>
      <c r="L2" s="60"/>
      <c r="M2" s="61"/>
      <c r="N2" s="42" t="s">
        <v>33</v>
      </c>
      <c r="U2" s="29" t="s">
        <v>37</v>
      </c>
      <c r="V2" s="30" t="s">
        <v>38</v>
      </c>
    </row>
    <row r="3" spans="1:22" ht="18" customHeight="1" x14ac:dyDescent="0.35">
      <c r="A3" s="13" t="s">
        <v>0</v>
      </c>
      <c r="B3" s="13" t="s">
        <v>1</v>
      </c>
      <c r="C3" s="43">
        <v>15</v>
      </c>
      <c r="D3" s="1"/>
      <c r="G3" s="56" t="s">
        <v>20</v>
      </c>
      <c r="H3" s="57"/>
      <c r="I3" s="57"/>
      <c r="J3" s="57"/>
      <c r="K3" s="57"/>
      <c r="L3" s="58"/>
      <c r="M3" s="8">
        <v>1</v>
      </c>
      <c r="N3" s="40">
        <f>0.072*C3^0.8</f>
        <v>0.62835561988490307</v>
      </c>
      <c r="P3" s="45" t="s">
        <v>55</v>
      </c>
      <c r="Q3" s="46"/>
      <c r="R3" s="46"/>
      <c r="S3" s="47"/>
      <c r="U3" s="28">
        <v>0</v>
      </c>
      <c r="V3" s="27">
        <f t="shared" ref="V3:V34" si="0">IF(U3&lt;=$F$18,$C$15*(0.4+0.6*(U3/$F$18)),IF(U3&lt;=$F$19,$C$15,IF(U3&lt;$F$20,$C$16/U3,IF(U3&gt;=$F$20,$C$16*$F$20/(U3^2)))))</f>
        <v>0.37333333333333329</v>
      </c>
    </row>
    <row r="4" spans="1:22" ht="18" x14ac:dyDescent="0.35">
      <c r="A4" s="2" t="s">
        <v>2</v>
      </c>
      <c r="B4" s="2" t="s">
        <v>3</v>
      </c>
      <c r="C4" s="44">
        <v>1</v>
      </c>
      <c r="D4" s="1"/>
      <c r="E4" s="1"/>
      <c r="G4" s="56" t="s">
        <v>21</v>
      </c>
      <c r="H4" s="57"/>
      <c r="I4" s="57"/>
      <c r="J4" s="57"/>
      <c r="K4" s="57"/>
      <c r="L4" s="58"/>
      <c r="M4" s="8">
        <v>2</v>
      </c>
      <c r="N4" s="40">
        <f>0.047*C3^0.9</f>
        <v>0.53774947007678664</v>
      </c>
      <c r="P4" s="48"/>
      <c r="Q4" s="49"/>
      <c r="R4" s="49"/>
      <c r="S4" s="50"/>
      <c r="U4" s="28">
        <v>0.02</v>
      </c>
      <c r="V4" s="27">
        <f t="shared" si="0"/>
        <v>0.47384615384615375</v>
      </c>
    </row>
    <row r="5" spans="1:22" ht="18" x14ac:dyDescent="0.35">
      <c r="A5" s="3" t="s">
        <v>54</v>
      </c>
      <c r="B5" s="3" t="s">
        <v>26</v>
      </c>
      <c r="C5" s="44">
        <v>2</v>
      </c>
      <c r="D5" s="1"/>
      <c r="E5" s="1"/>
      <c r="G5" s="56" t="s">
        <v>22</v>
      </c>
      <c r="H5" s="57"/>
      <c r="I5" s="57"/>
      <c r="J5" s="57"/>
      <c r="K5" s="57"/>
      <c r="L5" s="58"/>
      <c r="M5" s="8">
        <v>3</v>
      </c>
      <c r="N5" s="40">
        <f>0.049*C3^0.753</f>
        <v>0.37652411646354117</v>
      </c>
      <c r="P5" s="48"/>
      <c r="Q5" s="49"/>
      <c r="R5" s="49"/>
      <c r="S5" s="50"/>
      <c r="U5" s="28">
        <v>0.04</v>
      </c>
      <c r="V5" s="27">
        <f t="shared" si="0"/>
        <v>0.57435897435897421</v>
      </c>
    </row>
    <row r="6" spans="1:22" ht="18" x14ac:dyDescent="0.35">
      <c r="A6" s="2" t="s">
        <v>35</v>
      </c>
      <c r="B6" s="2" t="s">
        <v>34</v>
      </c>
      <c r="C6" s="44">
        <v>4.5</v>
      </c>
      <c r="D6" s="1"/>
      <c r="E6" s="1"/>
      <c r="G6" s="56" t="s">
        <v>23</v>
      </c>
      <c r="H6" s="57"/>
      <c r="I6" s="57"/>
      <c r="J6" s="57"/>
      <c r="K6" s="57"/>
      <c r="L6" s="58"/>
      <c r="M6" s="8">
        <v>4</v>
      </c>
      <c r="N6" s="40">
        <f>0.073*C3^0.75</f>
        <v>0.55640535922930301</v>
      </c>
      <c r="P6" s="48"/>
      <c r="Q6" s="49"/>
      <c r="R6" s="49"/>
      <c r="S6" s="50"/>
      <c r="U6" s="28">
        <v>0.06</v>
      </c>
      <c r="V6" s="27">
        <f t="shared" si="0"/>
        <v>0.67487179487179472</v>
      </c>
    </row>
    <row r="7" spans="1:22" ht="18" x14ac:dyDescent="0.35">
      <c r="A7" s="2" t="s">
        <v>10</v>
      </c>
      <c r="B7" s="2" t="s">
        <v>5</v>
      </c>
      <c r="C7" s="44">
        <v>1.4</v>
      </c>
      <c r="D7" s="1"/>
      <c r="E7" s="1"/>
      <c r="G7" s="56" t="s">
        <v>24</v>
      </c>
      <c r="H7" s="57"/>
      <c r="I7" s="57"/>
      <c r="J7" s="57"/>
      <c r="K7" s="57"/>
      <c r="L7" s="58"/>
      <c r="M7" s="8">
        <v>5</v>
      </c>
      <c r="N7" s="40">
        <f>0.049*C3^0.753</f>
        <v>0.37652411646354117</v>
      </c>
      <c r="P7" s="48"/>
      <c r="Q7" s="49"/>
      <c r="R7" s="49"/>
      <c r="S7" s="50"/>
      <c r="U7" s="28">
        <v>0.08</v>
      </c>
      <c r="V7" s="27">
        <f t="shared" si="0"/>
        <v>0.77538461538461523</v>
      </c>
    </row>
    <row r="8" spans="1:22" ht="18.600000000000001" thickBot="1" x14ac:dyDescent="0.4">
      <c r="A8" s="2" t="s">
        <v>11</v>
      </c>
      <c r="B8" s="2" t="s">
        <v>4</v>
      </c>
      <c r="C8" s="44">
        <v>0.6</v>
      </c>
      <c r="D8" s="1"/>
      <c r="E8" s="1"/>
      <c r="G8" s="68" t="s">
        <v>25</v>
      </c>
      <c r="H8" s="69"/>
      <c r="I8" s="69"/>
      <c r="J8" s="69"/>
      <c r="K8" s="69"/>
      <c r="L8" s="70"/>
      <c r="M8" s="9">
        <v>6</v>
      </c>
      <c r="N8" s="41">
        <f>0.049*C3^0.753</f>
        <v>0.37652411646354117</v>
      </c>
      <c r="P8" s="48"/>
      <c r="Q8" s="49"/>
      <c r="R8" s="49"/>
      <c r="S8" s="50"/>
      <c r="U8" s="28">
        <v>0.1</v>
      </c>
      <c r="V8" s="27">
        <f t="shared" si="0"/>
        <v>0.87589743589743574</v>
      </c>
    </row>
    <row r="9" spans="1:22" ht="16.2" thickBot="1" x14ac:dyDescent="0.35">
      <c r="A9" s="2" t="s">
        <v>8</v>
      </c>
      <c r="B9" s="2" t="s">
        <v>7</v>
      </c>
      <c r="C9" s="44">
        <v>1</v>
      </c>
      <c r="D9" s="1"/>
      <c r="E9" s="1"/>
      <c r="P9" s="51"/>
      <c r="Q9" s="52"/>
      <c r="R9" s="52"/>
      <c r="S9" s="53"/>
      <c r="U9" s="28">
        <v>0.12</v>
      </c>
      <c r="V9" s="27">
        <f t="shared" si="0"/>
        <v>0.93333333333333324</v>
      </c>
    </row>
    <row r="10" spans="1:22" ht="15.6" x14ac:dyDescent="0.3">
      <c r="A10" s="2" t="s">
        <v>9</v>
      </c>
      <c r="B10" s="2" t="s">
        <v>6</v>
      </c>
      <c r="C10" s="44">
        <v>1.3</v>
      </c>
      <c r="D10" s="1"/>
      <c r="E10" s="1"/>
      <c r="U10" s="28">
        <v>0.14000000000000001</v>
      </c>
      <c r="V10" s="27">
        <f t="shared" si="0"/>
        <v>0.93333333333333324</v>
      </c>
    </row>
    <row r="11" spans="1:22" ht="15.6" x14ac:dyDescent="0.3">
      <c r="A11" s="1"/>
      <c r="B11" s="1"/>
      <c r="C11" s="1"/>
      <c r="D11" s="1"/>
      <c r="E11" s="1"/>
      <c r="U11" s="28">
        <v>0.16</v>
      </c>
      <c r="V11" s="27">
        <f t="shared" si="0"/>
        <v>0.93333333333333324</v>
      </c>
    </row>
    <row r="12" spans="1:22" ht="24.6" x14ac:dyDescent="0.3">
      <c r="A12" s="4" t="s">
        <v>12</v>
      </c>
      <c r="B12" s="5" t="s">
        <v>16</v>
      </c>
      <c r="C12" s="6">
        <f>C7*C9</f>
        <v>1.4</v>
      </c>
      <c r="D12" s="1"/>
      <c r="E12" s="1"/>
      <c r="U12" s="28">
        <v>0.18</v>
      </c>
      <c r="V12" s="27">
        <f t="shared" si="0"/>
        <v>0.93333333333333324</v>
      </c>
    </row>
    <row r="13" spans="1:22" ht="24.6" x14ac:dyDescent="0.3">
      <c r="A13" s="4" t="s">
        <v>13</v>
      </c>
      <c r="B13" s="5" t="s">
        <v>14</v>
      </c>
      <c r="C13" s="6">
        <f>C8*C10</f>
        <v>0.78</v>
      </c>
      <c r="D13" s="1"/>
      <c r="E13" s="1"/>
      <c r="U13" s="28">
        <v>0.2</v>
      </c>
      <c r="V13" s="27">
        <f t="shared" si="0"/>
        <v>0.93333333333333324</v>
      </c>
    </row>
    <row r="14" spans="1:22" ht="15.6" x14ac:dyDescent="0.3">
      <c r="A14" s="1"/>
      <c r="B14" s="1"/>
      <c r="C14" s="1"/>
      <c r="D14" s="1"/>
      <c r="E14" s="1"/>
      <c r="U14" s="28">
        <v>0.22</v>
      </c>
      <c r="V14" s="27">
        <f t="shared" si="0"/>
        <v>0.93333333333333324</v>
      </c>
    </row>
    <row r="15" spans="1:22" ht="24.6" x14ac:dyDescent="0.3">
      <c r="A15" s="4" t="s">
        <v>15</v>
      </c>
      <c r="B15" s="5" t="s">
        <v>17</v>
      </c>
      <c r="C15" s="7">
        <f>(2/3)*C12</f>
        <v>0.93333333333333324</v>
      </c>
      <c r="D15" s="1"/>
      <c r="E15" s="1"/>
      <c r="U15" s="28">
        <v>0.24</v>
      </c>
      <c r="V15" s="27">
        <f t="shared" si="0"/>
        <v>0.93333333333333324</v>
      </c>
    </row>
    <row r="16" spans="1:22" ht="24.6" x14ac:dyDescent="0.3">
      <c r="A16" s="4" t="s">
        <v>19</v>
      </c>
      <c r="B16" s="5" t="s">
        <v>18</v>
      </c>
      <c r="C16" s="6">
        <f>(2/3)*C13</f>
        <v>0.52</v>
      </c>
      <c r="D16" s="1"/>
      <c r="E16" s="1"/>
      <c r="U16" s="28">
        <v>0.26</v>
      </c>
      <c r="V16" s="27">
        <f t="shared" si="0"/>
        <v>0.93333333333333324</v>
      </c>
    </row>
    <row r="17" spans="1:22" ht="15.6" x14ac:dyDescent="0.3">
      <c r="A17" s="1"/>
      <c r="B17" s="1"/>
      <c r="C17" s="1"/>
      <c r="D17" s="1"/>
      <c r="E17" s="1"/>
      <c r="U17" s="28">
        <v>0.28000000000000003</v>
      </c>
      <c r="V17" s="27">
        <f t="shared" si="0"/>
        <v>0.93333333333333324</v>
      </c>
    </row>
    <row r="18" spans="1:22" ht="15.6" x14ac:dyDescent="0.3">
      <c r="A18" s="2" t="s">
        <v>29</v>
      </c>
      <c r="B18" s="2" t="s">
        <v>28</v>
      </c>
      <c r="C18" s="44">
        <v>1</v>
      </c>
      <c r="D18" s="1"/>
      <c r="E18" s="11" t="s">
        <v>40</v>
      </c>
      <c r="F18" s="12">
        <f>0.2*(C16/C15)</f>
        <v>0.11142857142857146</v>
      </c>
      <c r="U18" s="28">
        <v>0.3</v>
      </c>
      <c r="V18" s="27">
        <f t="shared" si="0"/>
        <v>0.93333333333333324</v>
      </c>
    </row>
    <row r="19" spans="1:22" ht="15.6" x14ac:dyDescent="0.3">
      <c r="A19" s="2" t="s">
        <v>30</v>
      </c>
      <c r="B19" s="2" t="s">
        <v>31</v>
      </c>
      <c r="C19" s="10">
        <f>IF(C5=1,N3,IF(C5=2,N4,IF(C5=3,N5,IF(C5=4,N6,IF(C5=5,N7,IF(C5=6,N8))))))</f>
        <v>0.53774947007678664</v>
      </c>
      <c r="D19" s="1"/>
      <c r="E19" s="2" t="s">
        <v>39</v>
      </c>
      <c r="F19" s="12">
        <f>(C16/C15)</f>
        <v>0.55714285714285727</v>
      </c>
      <c r="U19" s="28">
        <v>0.32</v>
      </c>
      <c r="V19" s="27">
        <f t="shared" si="0"/>
        <v>0.93333333333333324</v>
      </c>
    </row>
    <row r="20" spans="1:22" ht="18" x14ac:dyDescent="0.3">
      <c r="A20" s="2" t="s">
        <v>36</v>
      </c>
      <c r="B20" s="2" t="s">
        <v>37</v>
      </c>
      <c r="C20" s="10">
        <f>MIN(1.4*C19,C18)</f>
        <v>0.75284925810750125</v>
      </c>
      <c r="D20" s="1"/>
      <c r="E20" s="4" t="s">
        <v>41</v>
      </c>
      <c r="F20" s="6">
        <v>6</v>
      </c>
      <c r="U20" s="28">
        <v>0.34</v>
      </c>
      <c r="V20" s="27">
        <f t="shared" si="0"/>
        <v>0.93333333333333324</v>
      </c>
    </row>
    <row r="21" spans="1:22" ht="16.2" thickBot="1" x14ac:dyDescent="0.35">
      <c r="A21" s="1"/>
      <c r="B21" s="1"/>
      <c r="C21" s="1"/>
      <c r="D21" s="1"/>
      <c r="E21" s="1"/>
      <c r="U21" s="28">
        <v>0.36</v>
      </c>
      <c r="V21" s="27">
        <f t="shared" si="0"/>
        <v>0.93333333333333324</v>
      </c>
    </row>
    <row r="22" spans="1:22" ht="18" x14ac:dyDescent="0.3">
      <c r="A22" s="4" t="s">
        <v>42</v>
      </c>
      <c r="B22" s="14" t="s">
        <v>38</v>
      </c>
      <c r="C22" s="15">
        <f>IF(C20&lt;=F18,C15*(0.4+0.6*(C20/F18)),IF(C20&lt;=F19,C15,IF(C20&lt;F20,C16/C20,IF(C20&gt;=F20,C16*F20/(C20^2)))))</f>
        <v>0.69070932115569394</v>
      </c>
      <c r="D22" s="1"/>
      <c r="E22" s="26" t="s">
        <v>50</v>
      </c>
      <c r="U22" s="28">
        <v>0.38</v>
      </c>
      <c r="V22" s="27">
        <f t="shared" si="0"/>
        <v>0.93333333333333324</v>
      </c>
    </row>
    <row r="23" spans="1:22" ht="18.600000000000001" thickBot="1" x14ac:dyDescent="0.35">
      <c r="A23" s="16" t="s">
        <v>44</v>
      </c>
      <c r="B23" s="14" t="s">
        <v>43</v>
      </c>
      <c r="C23" s="17">
        <f>MAX(C25,C22/(C6/C4))</f>
        <v>0.15349096025682088</v>
      </c>
      <c r="E23" s="25" t="s">
        <v>49</v>
      </c>
      <c r="U23" s="28">
        <v>0.4</v>
      </c>
      <c r="V23" s="27">
        <f t="shared" si="0"/>
        <v>0.93333333333333324</v>
      </c>
    </row>
    <row r="24" spans="1:22" ht="18.600000000000001" thickBot="1" x14ac:dyDescent="0.35">
      <c r="A24" s="18" t="s">
        <v>46</v>
      </c>
      <c r="B24" s="19" t="s">
        <v>45</v>
      </c>
      <c r="C24" s="20">
        <f>IF(C20&lt;0.5,1,IF(C20&gt;2.5,2,0.5*C20+0.75))</f>
        <v>1.1264246290537505</v>
      </c>
      <c r="E24" s="24">
        <f>IF(C4=0.8,C45,IF(C4=1,D45,IF(C4=1.2,E45,IF(C4=1.4,F45,0))))</f>
        <v>2</v>
      </c>
      <c r="U24" s="28">
        <v>0.42</v>
      </c>
      <c r="V24" s="27">
        <f t="shared" si="0"/>
        <v>0.93333333333333324</v>
      </c>
    </row>
    <row r="25" spans="1:22" ht="15.6" x14ac:dyDescent="0.3">
      <c r="A25" s="11" t="s">
        <v>48</v>
      </c>
      <c r="B25" s="14" t="s">
        <v>47</v>
      </c>
      <c r="C25" s="21">
        <f>IF(C8&gt;=0.6,MAX(B26,0.5*C8/(C6/C4)))</f>
        <v>6.6666666666666666E-2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28">
        <v>0.44</v>
      </c>
      <c r="V25" s="27">
        <f t="shared" si="0"/>
        <v>0.93333333333333324</v>
      </c>
    </row>
    <row r="26" spans="1:22" ht="15" thickBot="1" x14ac:dyDescent="0.35">
      <c r="B26" s="22">
        <f>MAX(0.044*C15*C4,0.01)</f>
        <v>4.1066666666666661E-2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28">
        <v>0.46</v>
      </c>
      <c r="V26" s="27">
        <f t="shared" si="0"/>
        <v>0.93333333333333324</v>
      </c>
    </row>
    <row r="27" spans="1:22" ht="24" thickBot="1" x14ac:dyDescent="0.35">
      <c r="A27" s="54" t="s">
        <v>51</v>
      </c>
      <c r="B27" s="55"/>
      <c r="C27" s="55"/>
      <c r="D27" s="55"/>
      <c r="E27" s="39" t="str">
        <f>IF(AND(C4*C16&lt;=0.4,C4*C15&lt;=0.75),"A",IF(AND(C4*C8&lt;=0.6,OR(C4*C16&gt;0.4,C4*C15&gt;0.75)),"B",IF(C4*C8&gt;0.6,"C")))</f>
        <v>B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28">
        <v>0.48</v>
      </c>
      <c r="V27" s="27">
        <f t="shared" si="0"/>
        <v>0.93333333333333324</v>
      </c>
    </row>
    <row r="28" spans="1:22" x14ac:dyDescent="0.3">
      <c r="A28" s="33"/>
      <c r="B28" s="34"/>
      <c r="C28" s="34"/>
      <c r="D28" s="34"/>
      <c r="E28" s="35"/>
      <c r="G28" s="23"/>
      <c r="H28" s="23"/>
      <c r="I28" s="23"/>
      <c r="J28" s="23"/>
      <c r="K28" s="32"/>
      <c r="L28" s="31"/>
      <c r="M28" s="31"/>
      <c r="N28" s="31"/>
      <c r="O28" s="31"/>
      <c r="P28" s="31"/>
      <c r="Q28" s="31"/>
      <c r="R28" s="31"/>
      <c r="S28" s="31"/>
      <c r="T28" s="31"/>
      <c r="U28" s="28">
        <v>0.5</v>
      </c>
      <c r="V28" s="27">
        <f t="shared" si="0"/>
        <v>0.93333333333333324</v>
      </c>
    </row>
    <row r="29" spans="1:22" x14ac:dyDescent="0.3">
      <c r="A29" s="33"/>
      <c r="B29" s="34"/>
      <c r="C29" s="34"/>
      <c r="D29" s="34"/>
      <c r="E29" s="35"/>
      <c r="G29" s="23"/>
      <c r="H29" s="23"/>
      <c r="I29" s="23"/>
      <c r="J29" s="23"/>
      <c r="K29" s="23"/>
      <c r="L29" s="31"/>
      <c r="M29" s="31"/>
      <c r="N29" s="31"/>
      <c r="O29" s="31"/>
      <c r="P29" s="31"/>
      <c r="Q29" s="31"/>
      <c r="R29" s="31"/>
      <c r="S29" s="31"/>
      <c r="T29" s="31"/>
      <c r="U29" s="28">
        <v>0.52</v>
      </c>
      <c r="V29" s="27">
        <f t="shared" si="0"/>
        <v>0.93333333333333324</v>
      </c>
    </row>
    <row r="30" spans="1:22" x14ac:dyDescent="0.3">
      <c r="A30" s="33"/>
      <c r="B30" s="34"/>
      <c r="C30" s="34"/>
      <c r="D30" s="34"/>
      <c r="E30" s="35"/>
      <c r="G30" s="23"/>
      <c r="H30" s="23"/>
      <c r="I30" s="23"/>
      <c r="J30" s="23"/>
      <c r="K30" s="23"/>
      <c r="L30" s="31"/>
      <c r="M30" s="31"/>
      <c r="N30" s="31"/>
      <c r="O30" s="31"/>
      <c r="P30" s="31"/>
      <c r="Q30" s="31"/>
      <c r="R30" s="31"/>
      <c r="S30" s="31"/>
      <c r="T30" s="31"/>
      <c r="U30" s="28">
        <v>0.54</v>
      </c>
      <c r="V30" s="27">
        <f t="shared" si="0"/>
        <v>0.93333333333333324</v>
      </c>
    </row>
    <row r="31" spans="1:22" x14ac:dyDescent="0.3">
      <c r="A31" s="33"/>
      <c r="B31" s="34"/>
      <c r="C31" s="34"/>
      <c r="D31" s="34"/>
      <c r="E31" s="35"/>
      <c r="G31" s="23"/>
      <c r="H31" s="23"/>
      <c r="I31" s="23"/>
      <c r="J31" s="23"/>
      <c r="K31" s="23"/>
      <c r="L31" s="31"/>
      <c r="M31" s="31"/>
      <c r="N31" s="31"/>
      <c r="O31" s="31"/>
      <c r="P31" s="31"/>
      <c r="Q31" s="31"/>
      <c r="R31" s="31"/>
      <c r="S31" s="31"/>
      <c r="T31" s="31"/>
      <c r="U31" s="28">
        <v>0.56000000000000005</v>
      </c>
      <c r="V31" s="27">
        <f t="shared" si="0"/>
        <v>0.92857142857142849</v>
      </c>
    </row>
    <row r="32" spans="1:22" x14ac:dyDescent="0.3">
      <c r="A32" s="33"/>
      <c r="B32" s="34"/>
      <c r="C32" s="34"/>
      <c r="D32" s="34"/>
      <c r="E32" s="35"/>
      <c r="G32" s="23"/>
      <c r="H32" s="23"/>
      <c r="I32" s="23"/>
      <c r="J32" s="23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28">
        <v>0.57999999999999996</v>
      </c>
      <c r="V32" s="27">
        <f t="shared" si="0"/>
        <v>0.89655172413793116</v>
      </c>
    </row>
    <row r="33" spans="1:22" x14ac:dyDescent="0.3">
      <c r="A33" s="33"/>
      <c r="B33" s="34"/>
      <c r="C33" s="34"/>
      <c r="D33" s="34"/>
      <c r="E33" s="35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28">
        <v>0.6</v>
      </c>
      <c r="V33" s="27">
        <f t="shared" si="0"/>
        <v>0.8666666666666667</v>
      </c>
    </row>
    <row r="34" spans="1:22" x14ac:dyDescent="0.3">
      <c r="A34" s="33"/>
      <c r="B34" s="34"/>
      <c r="C34" s="34"/>
      <c r="D34" s="34"/>
      <c r="E34" s="35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28">
        <v>0.62</v>
      </c>
      <c r="V34" s="27">
        <f t="shared" si="0"/>
        <v>0.83870967741935487</v>
      </c>
    </row>
    <row r="35" spans="1:22" x14ac:dyDescent="0.3">
      <c r="A35" s="33"/>
      <c r="B35" s="34"/>
      <c r="C35" s="34"/>
      <c r="D35" s="34"/>
      <c r="E35" s="35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28">
        <v>0.64</v>
      </c>
      <c r="V35" s="27">
        <f t="shared" ref="V35:V66" si="1">IF(U35&lt;=$F$18,$C$15*(0.4+0.6*(U35/$F$18)),IF(U35&lt;=$F$19,$C$15,IF(U35&lt;$F$20,$C$16/U35,IF(U35&gt;=$F$20,$C$16*$F$20/(U35^2)))))</f>
        <v>0.8125</v>
      </c>
    </row>
    <row r="36" spans="1:22" x14ac:dyDescent="0.3">
      <c r="A36" s="33"/>
      <c r="B36" s="34"/>
      <c r="C36" s="34"/>
      <c r="D36" s="34"/>
      <c r="E36" s="35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28">
        <v>0.66</v>
      </c>
      <c r="V36" s="27">
        <f t="shared" si="1"/>
        <v>0.78787878787878785</v>
      </c>
    </row>
    <row r="37" spans="1:22" x14ac:dyDescent="0.3">
      <c r="A37" s="33"/>
      <c r="B37" s="34"/>
      <c r="C37" s="34"/>
      <c r="D37" s="34"/>
      <c r="E37" s="35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28">
        <v>0.68</v>
      </c>
      <c r="V37" s="27">
        <f t="shared" si="1"/>
        <v>0.76470588235294112</v>
      </c>
    </row>
    <row r="38" spans="1:22" x14ac:dyDescent="0.3">
      <c r="A38" s="33"/>
      <c r="B38" s="34"/>
      <c r="C38" s="34"/>
      <c r="D38" s="34"/>
      <c r="E38" s="35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28">
        <v>0.7</v>
      </c>
      <c r="V38" s="27">
        <f t="shared" si="1"/>
        <v>0.74285714285714288</v>
      </c>
    </row>
    <row r="39" spans="1:22" ht="15" thickBot="1" x14ac:dyDescent="0.35">
      <c r="A39" s="36"/>
      <c r="B39" s="37"/>
      <c r="C39" s="37"/>
      <c r="D39" s="37"/>
      <c r="E39" s="38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28">
        <v>0.72</v>
      </c>
      <c r="V39" s="27">
        <f t="shared" si="1"/>
        <v>0.72222222222222232</v>
      </c>
    </row>
    <row r="40" spans="1:22" x14ac:dyDescent="0.3"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28">
        <v>0.74</v>
      </c>
      <c r="V40" s="27">
        <f t="shared" si="1"/>
        <v>0.70270270270270274</v>
      </c>
    </row>
    <row r="41" spans="1:22" x14ac:dyDescent="0.3">
      <c r="B41" s="22"/>
      <c r="C41" s="22">
        <v>0.8</v>
      </c>
      <c r="D41" s="22">
        <v>1</v>
      </c>
      <c r="E41" s="22">
        <v>1.2</v>
      </c>
      <c r="F41" s="22">
        <v>1.4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28">
        <v>0.76</v>
      </c>
      <c r="V41" s="27">
        <f t="shared" si="1"/>
        <v>0.68421052631578949</v>
      </c>
    </row>
    <row r="42" spans="1:22" x14ac:dyDescent="0.3">
      <c r="B42" s="22" t="s">
        <v>52</v>
      </c>
      <c r="C42" s="22">
        <v>1</v>
      </c>
      <c r="D42" s="22">
        <v>1</v>
      </c>
      <c r="E42" s="22">
        <v>2</v>
      </c>
      <c r="F42" s="22">
        <v>3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28">
        <v>0.78</v>
      </c>
      <c r="V42" s="27">
        <f t="shared" si="1"/>
        <v>0.66666666666666663</v>
      </c>
    </row>
    <row r="43" spans="1:22" x14ac:dyDescent="0.3">
      <c r="B43" s="22" t="s">
        <v>53</v>
      </c>
      <c r="C43" s="22">
        <v>2</v>
      </c>
      <c r="D43" s="22">
        <v>2</v>
      </c>
      <c r="E43" s="22">
        <v>2</v>
      </c>
      <c r="F43" s="22">
        <v>3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28">
        <v>0.8</v>
      </c>
      <c r="V43" s="27">
        <f t="shared" si="1"/>
        <v>0.65</v>
      </c>
    </row>
    <row r="44" spans="1:22" x14ac:dyDescent="0.3">
      <c r="B44" s="22" t="s">
        <v>43</v>
      </c>
      <c r="C44" s="22">
        <v>3</v>
      </c>
      <c r="D44" s="22">
        <v>3</v>
      </c>
      <c r="E44" s="22">
        <v>3</v>
      </c>
      <c r="F44" s="22">
        <v>3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28">
        <v>0.82</v>
      </c>
      <c r="V44" s="27">
        <f t="shared" si="1"/>
        <v>0.63414634146341464</v>
      </c>
    </row>
    <row r="45" spans="1:22" x14ac:dyDescent="0.3">
      <c r="B45" s="22"/>
      <c r="C45" s="22">
        <f>IF(E27=B42,C42,IF(E27=B43,C43,IF(E27=B44,C44)))</f>
        <v>2</v>
      </c>
      <c r="D45" s="22">
        <f>IF(E27=B42,D42,IF(E27=B43,D43,IF(E27=B44,D44)))</f>
        <v>2</v>
      </c>
      <c r="E45" s="22">
        <f>IF(E27=B42,E42,IF(E27=B43,E43,IF(E27=B44,E44)))</f>
        <v>2</v>
      </c>
      <c r="F45" s="22">
        <f>IF(E27=B42,F42,IF(E27=B43,F43,IF(E27=B44,F44)))</f>
        <v>3</v>
      </c>
      <c r="U45" s="28">
        <v>0.84</v>
      </c>
      <c r="V45" s="27">
        <f t="shared" si="1"/>
        <v>0.61904761904761907</v>
      </c>
    </row>
    <row r="46" spans="1:22" x14ac:dyDescent="0.3">
      <c r="U46" s="28">
        <v>0.86</v>
      </c>
      <c r="V46" s="27">
        <f t="shared" si="1"/>
        <v>0.60465116279069775</v>
      </c>
    </row>
    <row r="47" spans="1:22" x14ac:dyDescent="0.3">
      <c r="U47" s="28">
        <v>0.88</v>
      </c>
      <c r="V47" s="27">
        <f t="shared" si="1"/>
        <v>0.59090909090909094</v>
      </c>
    </row>
    <row r="48" spans="1:22" x14ac:dyDescent="0.3">
      <c r="U48" s="28">
        <v>0.9</v>
      </c>
      <c r="V48" s="27">
        <f t="shared" si="1"/>
        <v>0.57777777777777783</v>
      </c>
    </row>
    <row r="49" spans="21:22" x14ac:dyDescent="0.3">
      <c r="U49" s="28">
        <v>0.92</v>
      </c>
      <c r="V49" s="27">
        <f t="shared" si="1"/>
        <v>0.56521739130434778</v>
      </c>
    </row>
    <row r="50" spans="21:22" x14ac:dyDescent="0.3">
      <c r="U50" s="28">
        <v>0.94</v>
      </c>
      <c r="V50" s="27">
        <f t="shared" si="1"/>
        <v>0.55319148936170215</v>
      </c>
    </row>
    <row r="51" spans="21:22" x14ac:dyDescent="0.3">
      <c r="U51" s="28">
        <v>0.96</v>
      </c>
      <c r="V51" s="27">
        <f t="shared" si="1"/>
        <v>0.54166666666666674</v>
      </c>
    </row>
    <row r="52" spans="21:22" x14ac:dyDescent="0.3">
      <c r="U52" s="28">
        <v>0.98</v>
      </c>
      <c r="V52" s="27">
        <f t="shared" si="1"/>
        <v>0.53061224489795922</v>
      </c>
    </row>
    <row r="53" spans="21:22" x14ac:dyDescent="0.3">
      <c r="U53" s="28">
        <v>1</v>
      </c>
      <c r="V53" s="27">
        <f t="shared" si="1"/>
        <v>0.52</v>
      </c>
    </row>
    <row r="54" spans="21:22" x14ac:dyDescent="0.3">
      <c r="U54" s="28">
        <v>1.02</v>
      </c>
      <c r="V54" s="27">
        <f t="shared" si="1"/>
        <v>0.50980392156862742</v>
      </c>
    </row>
    <row r="55" spans="21:22" x14ac:dyDescent="0.3">
      <c r="U55" s="28">
        <v>1.04</v>
      </c>
      <c r="V55" s="27">
        <f t="shared" si="1"/>
        <v>0.5</v>
      </c>
    </row>
    <row r="56" spans="21:22" x14ac:dyDescent="0.3">
      <c r="U56" s="28">
        <v>1.06</v>
      </c>
      <c r="V56" s="27">
        <f t="shared" si="1"/>
        <v>0.49056603773584906</v>
      </c>
    </row>
    <row r="57" spans="21:22" x14ac:dyDescent="0.3">
      <c r="U57" s="28">
        <v>1.08</v>
      </c>
      <c r="V57" s="27">
        <f t="shared" si="1"/>
        <v>0.48148148148148145</v>
      </c>
    </row>
    <row r="58" spans="21:22" x14ac:dyDescent="0.3">
      <c r="U58" s="28">
        <v>1.1000000000000001</v>
      </c>
      <c r="V58" s="27">
        <f t="shared" si="1"/>
        <v>0.47272727272727272</v>
      </c>
    </row>
    <row r="59" spans="21:22" x14ac:dyDescent="0.3">
      <c r="U59" s="28">
        <v>1.1200000000000001</v>
      </c>
      <c r="V59" s="27">
        <f t="shared" si="1"/>
        <v>0.46428571428571425</v>
      </c>
    </row>
    <row r="60" spans="21:22" x14ac:dyDescent="0.3">
      <c r="U60" s="28">
        <v>1.1399999999999999</v>
      </c>
      <c r="V60" s="27">
        <f t="shared" si="1"/>
        <v>0.45614035087719301</v>
      </c>
    </row>
    <row r="61" spans="21:22" x14ac:dyDescent="0.3">
      <c r="U61" s="28">
        <v>1.1599999999999999</v>
      </c>
      <c r="V61" s="27">
        <f t="shared" si="1"/>
        <v>0.44827586206896558</v>
      </c>
    </row>
    <row r="62" spans="21:22" x14ac:dyDescent="0.3">
      <c r="U62" s="28">
        <v>1.18</v>
      </c>
      <c r="V62" s="27">
        <f t="shared" si="1"/>
        <v>0.44067796610169496</v>
      </c>
    </row>
    <row r="63" spans="21:22" x14ac:dyDescent="0.3">
      <c r="U63" s="28">
        <v>1.2</v>
      </c>
      <c r="V63" s="27">
        <f t="shared" si="1"/>
        <v>0.43333333333333335</v>
      </c>
    </row>
    <row r="64" spans="21:22" x14ac:dyDescent="0.3">
      <c r="U64" s="28">
        <v>1.22</v>
      </c>
      <c r="V64" s="27">
        <f t="shared" si="1"/>
        <v>0.42622950819672134</v>
      </c>
    </row>
    <row r="65" spans="21:22" x14ac:dyDescent="0.3">
      <c r="U65" s="28">
        <v>1.24</v>
      </c>
      <c r="V65" s="27">
        <f t="shared" si="1"/>
        <v>0.41935483870967744</v>
      </c>
    </row>
    <row r="66" spans="21:22" x14ac:dyDescent="0.3">
      <c r="U66" s="28">
        <v>1.26</v>
      </c>
      <c r="V66" s="27">
        <f t="shared" si="1"/>
        <v>0.41269841269841273</v>
      </c>
    </row>
    <row r="67" spans="21:22" x14ac:dyDescent="0.3">
      <c r="U67" s="28">
        <v>1.28</v>
      </c>
      <c r="V67" s="27">
        <f t="shared" ref="V67:V130" si="2">IF(U67&lt;=$F$18,$C$15*(0.4+0.6*(U67/$F$18)),IF(U67&lt;=$F$19,$C$15,IF(U67&lt;$F$20,$C$16/U67,IF(U67&gt;=$F$20,$C$16*$F$20/(U67^2)))))</f>
        <v>0.40625</v>
      </c>
    </row>
    <row r="68" spans="21:22" x14ac:dyDescent="0.3">
      <c r="U68" s="28">
        <v>1.3</v>
      </c>
      <c r="V68" s="27">
        <f t="shared" si="2"/>
        <v>0.4</v>
      </c>
    </row>
    <row r="69" spans="21:22" x14ac:dyDescent="0.3">
      <c r="U69" s="28">
        <v>1.32</v>
      </c>
      <c r="V69" s="27">
        <f t="shared" si="2"/>
        <v>0.39393939393939392</v>
      </c>
    </row>
    <row r="70" spans="21:22" x14ac:dyDescent="0.3">
      <c r="U70" s="28">
        <v>1.34</v>
      </c>
      <c r="V70" s="27">
        <f t="shared" si="2"/>
        <v>0.38805970149253732</v>
      </c>
    </row>
    <row r="71" spans="21:22" x14ac:dyDescent="0.3">
      <c r="U71" s="28">
        <v>1.36</v>
      </c>
      <c r="V71" s="27">
        <f t="shared" si="2"/>
        <v>0.38235294117647056</v>
      </c>
    </row>
    <row r="72" spans="21:22" x14ac:dyDescent="0.3">
      <c r="U72" s="28">
        <v>1.38</v>
      </c>
      <c r="V72" s="27">
        <f t="shared" si="2"/>
        <v>0.37681159420289861</v>
      </c>
    </row>
    <row r="73" spans="21:22" x14ac:dyDescent="0.3">
      <c r="U73" s="28">
        <v>1.4</v>
      </c>
      <c r="V73" s="27">
        <f t="shared" si="2"/>
        <v>0.37142857142857144</v>
      </c>
    </row>
    <row r="74" spans="21:22" x14ac:dyDescent="0.3">
      <c r="U74" s="28">
        <v>1.42</v>
      </c>
      <c r="V74" s="27">
        <f t="shared" si="2"/>
        <v>0.36619718309859156</v>
      </c>
    </row>
    <row r="75" spans="21:22" x14ac:dyDescent="0.3">
      <c r="U75" s="28">
        <v>1.44</v>
      </c>
      <c r="V75" s="27">
        <f t="shared" si="2"/>
        <v>0.36111111111111116</v>
      </c>
    </row>
    <row r="76" spans="21:22" x14ac:dyDescent="0.3">
      <c r="U76" s="28">
        <v>1.46</v>
      </c>
      <c r="V76" s="27">
        <f t="shared" si="2"/>
        <v>0.35616438356164387</v>
      </c>
    </row>
    <row r="77" spans="21:22" x14ac:dyDescent="0.3">
      <c r="U77" s="28">
        <v>1.48</v>
      </c>
      <c r="V77" s="27">
        <f t="shared" si="2"/>
        <v>0.35135135135135137</v>
      </c>
    </row>
    <row r="78" spans="21:22" x14ac:dyDescent="0.3">
      <c r="U78" s="28">
        <v>1.5</v>
      </c>
      <c r="V78" s="27">
        <f t="shared" si="2"/>
        <v>0.34666666666666668</v>
      </c>
    </row>
    <row r="79" spans="21:22" x14ac:dyDescent="0.3">
      <c r="U79" s="28">
        <v>1.52</v>
      </c>
      <c r="V79" s="27">
        <f t="shared" si="2"/>
        <v>0.34210526315789475</v>
      </c>
    </row>
    <row r="80" spans="21:22" x14ac:dyDescent="0.3">
      <c r="U80" s="28">
        <v>1.54</v>
      </c>
      <c r="V80" s="27">
        <f t="shared" si="2"/>
        <v>0.33766233766233766</v>
      </c>
    </row>
    <row r="81" spans="21:22" x14ac:dyDescent="0.3">
      <c r="U81" s="28">
        <v>1.56</v>
      </c>
      <c r="V81" s="27">
        <f t="shared" si="2"/>
        <v>0.33333333333333331</v>
      </c>
    </row>
    <row r="82" spans="21:22" x14ac:dyDescent="0.3">
      <c r="U82" s="28">
        <v>1.58</v>
      </c>
      <c r="V82" s="27">
        <f t="shared" si="2"/>
        <v>0.32911392405063289</v>
      </c>
    </row>
    <row r="83" spans="21:22" x14ac:dyDescent="0.3">
      <c r="U83" s="28">
        <v>1.6</v>
      </c>
      <c r="V83" s="27">
        <f t="shared" si="2"/>
        <v>0.32500000000000001</v>
      </c>
    </row>
    <row r="84" spans="21:22" x14ac:dyDescent="0.3">
      <c r="U84" s="28">
        <v>1.62</v>
      </c>
      <c r="V84" s="27">
        <f t="shared" si="2"/>
        <v>0.32098765432098764</v>
      </c>
    </row>
    <row r="85" spans="21:22" x14ac:dyDescent="0.3">
      <c r="U85" s="28">
        <v>1.64</v>
      </c>
      <c r="V85" s="27">
        <f t="shared" si="2"/>
        <v>0.31707317073170732</v>
      </c>
    </row>
    <row r="86" spans="21:22" x14ac:dyDescent="0.3">
      <c r="U86" s="28">
        <v>1.66</v>
      </c>
      <c r="V86" s="27">
        <f t="shared" si="2"/>
        <v>0.31325301204819278</v>
      </c>
    </row>
    <row r="87" spans="21:22" x14ac:dyDescent="0.3">
      <c r="U87" s="28">
        <v>1.68</v>
      </c>
      <c r="V87" s="27">
        <f t="shared" si="2"/>
        <v>0.30952380952380953</v>
      </c>
    </row>
    <row r="88" spans="21:22" x14ac:dyDescent="0.3">
      <c r="U88" s="28">
        <v>1.7</v>
      </c>
      <c r="V88" s="27">
        <f t="shared" si="2"/>
        <v>0.30588235294117649</v>
      </c>
    </row>
    <row r="89" spans="21:22" x14ac:dyDescent="0.3">
      <c r="U89" s="28">
        <v>1.72</v>
      </c>
      <c r="V89" s="27">
        <f t="shared" si="2"/>
        <v>0.30232558139534887</v>
      </c>
    </row>
    <row r="90" spans="21:22" x14ac:dyDescent="0.3">
      <c r="U90" s="28">
        <v>1.74</v>
      </c>
      <c r="V90" s="27">
        <f t="shared" si="2"/>
        <v>0.2988505747126437</v>
      </c>
    </row>
    <row r="91" spans="21:22" x14ac:dyDescent="0.3">
      <c r="U91" s="28">
        <v>1.76</v>
      </c>
      <c r="V91" s="27">
        <f t="shared" si="2"/>
        <v>0.29545454545454547</v>
      </c>
    </row>
    <row r="92" spans="21:22" x14ac:dyDescent="0.3">
      <c r="U92" s="28">
        <v>1.78</v>
      </c>
      <c r="V92" s="27">
        <f t="shared" si="2"/>
        <v>0.29213483146067415</v>
      </c>
    </row>
    <row r="93" spans="21:22" x14ac:dyDescent="0.3">
      <c r="U93" s="28">
        <v>1.8</v>
      </c>
      <c r="V93" s="27">
        <f t="shared" si="2"/>
        <v>0.28888888888888892</v>
      </c>
    </row>
    <row r="94" spans="21:22" x14ac:dyDescent="0.3">
      <c r="U94" s="28">
        <v>1.82</v>
      </c>
      <c r="V94" s="27">
        <f t="shared" si="2"/>
        <v>0.2857142857142857</v>
      </c>
    </row>
    <row r="95" spans="21:22" x14ac:dyDescent="0.3">
      <c r="U95" s="28">
        <v>1.84</v>
      </c>
      <c r="V95" s="27">
        <f t="shared" si="2"/>
        <v>0.28260869565217389</v>
      </c>
    </row>
    <row r="96" spans="21:22" x14ac:dyDescent="0.3">
      <c r="U96" s="28">
        <v>1.86</v>
      </c>
      <c r="V96" s="27">
        <f t="shared" si="2"/>
        <v>0.27956989247311825</v>
      </c>
    </row>
    <row r="97" spans="21:22" x14ac:dyDescent="0.3">
      <c r="U97" s="28">
        <v>1.88</v>
      </c>
      <c r="V97" s="27">
        <f t="shared" si="2"/>
        <v>0.27659574468085107</v>
      </c>
    </row>
    <row r="98" spans="21:22" x14ac:dyDescent="0.3">
      <c r="U98" s="28">
        <v>1.9</v>
      </c>
      <c r="V98" s="27">
        <f t="shared" si="2"/>
        <v>0.27368421052631581</v>
      </c>
    </row>
    <row r="99" spans="21:22" x14ac:dyDescent="0.3">
      <c r="U99" s="28">
        <v>1.92</v>
      </c>
      <c r="V99" s="27">
        <f t="shared" si="2"/>
        <v>0.27083333333333337</v>
      </c>
    </row>
    <row r="100" spans="21:22" x14ac:dyDescent="0.3">
      <c r="U100" s="28">
        <v>1.94</v>
      </c>
      <c r="V100" s="27">
        <f t="shared" si="2"/>
        <v>0.26804123711340205</v>
      </c>
    </row>
    <row r="101" spans="21:22" x14ac:dyDescent="0.3">
      <c r="U101" s="28">
        <v>1.96</v>
      </c>
      <c r="V101" s="27">
        <f t="shared" si="2"/>
        <v>0.26530612244897961</v>
      </c>
    </row>
    <row r="102" spans="21:22" x14ac:dyDescent="0.3">
      <c r="U102" s="28">
        <v>1.98</v>
      </c>
      <c r="V102" s="27">
        <f t="shared" si="2"/>
        <v>0.26262626262626265</v>
      </c>
    </row>
    <row r="103" spans="21:22" x14ac:dyDescent="0.3">
      <c r="U103" s="28">
        <v>2</v>
      </c>
      <c r="V103" s="27">
        <f t="shared" si="2"/>
        <v>0.26</v>
      </c>
    </row>
    <row r="104" spans="21:22" x14ac:dyDescent="0.3">
      <c r="U104" s="28">
        <v>2.02</v>
      </c>
      <c r="V104" s="27">
        <f t="shared" si="2"/>
        <v>0.25742574257425743</v>
      </c>
    </row>
    <row r="105" spans="21:22" x14ac:dyDescent="0.3">
      <c r="U105" s="28">
        <v>2.04</v>
      </c>
      <c r="V105" s="27">
        <f t="shared" si="2"/>
        <v>0.25490196078431371</v>
      </c>
    </row>
    <row r="106" spans="21:22" x14ac:dyDescent="0.3">
      <c r="U106" s="28">
        <v>2.06</v>
      </c>
      <c r="V106" s="27">
        <f t="shared" si="2"/>
        <v>0.25242718446601942</v>
      </c>
    </row>
    <row r="107" spans="21:22" x14ac:dyDescent="0.3">
      <c r="U107" s="28">
        <v>2.08</v>
      </c>
      <c r="V107" s="27">
        <f t="shared" si="2"/>
        <v>0.25</v>
      </c>
    </row>
    <row r="108" spans="21:22" x14ac:dyDescent="0.3">
      <c r="U108" s="28">
        <v>2.1</v>
      </c>
      <c r="V108" s="27">
        <f t="shared" si="2"/>
        <v>0.24761904761904763</v>
      </c>
    </row>
    <row r="109" spans="21:22" x14ac:dyDescent="0.3">
      <c r="U109" s="28">
        <v>2.12</v>
      </c>
      <c r="V109" s="27">
        <f t="shared" si="2"/>
        <v>0.24528301886792453</v>
      </c>
    </row>
    <row r="110" spans="21:22" x14ac:dyDescent="0.3">
      <c r="U110" s="28">
        <v>2.14</v>
      </c>
      <c r="V110" s="27">
        <f t="shared" si="2"/>
        <v>0.24299065420560748</v>
      </c>
    </row>
    <row r="111" spans="21:22" x14ac:dyDescent="0.3">
      <c r="U111" s="28">
        <v>2.16</v>
      </c>
      <c r="V111" s="27">
        <f t="shared" si="2"/>
        <v>0.24074074074074073</v>
      </c>
    </row>
    <row r="112" spans="21:22" x14ac:dyDescent="0.3">
      <c r="U112" s="28">
        <v>2.1800000000000002</v>
      </c>
      <c r="V112" s="27">
        <f t="shared" si="2"/>
        <v>0.2385321100917431</v>
      </c>
    </row>
    <row r="113" spans="21:22" x14ac:dyDescent="0.3">
      <c r="U113" s="28">
        <v>2.2000000000000002</v>
      </c>
      <c r="V113" s="27">
        <f t="shared" si="2"/>
        <v>0.23636363636363636</v>
      </c>
    </row>
    <row r="114" spans="21:22" x14ac:dyDescent="0.3">
      <c r="U114" s="28">
        <v>2.2200000000000002</v>
      </c>
      <c r="V114" s="27">
        <f t="shared" si="2"/>
        <v>0.23423423423423423</v>
      </c>
    </row>
    <row r="115" spans="21:22" x14ac:dyDescent="0.3">
      <c r="U115" s="28">
        <v>2.2400000000000002</v>
      </c>
      <c r="V115" s="27">
        <f t="shared" si="2"/>
        <v>0.23214285714285712</v>
      </c>
    </row>
    <row r="116" spans="21:22" x14ac:dyDescent="0.3">
      <c r="U116" s="28">
        <v>2.2599999999999998</v>
      </c>
      <c r="V116" s="27">
        <f t="shared" si="2"/>
        <v>0.23008849557522126</v>
      </c>
    </row>
    <row r="117" spans="21:22" x14ac:dyDescent="0.3">
      <c r="U117" s="28">
        <v>2.2799999999999998</v>
      </c>
      <c r="V117" s="27">
        <f t="shared" si="2"/>
        <v>0.22807017543859651</v>
      </c>
    </row>
    <row r="118" spans="21:22" x14ac:dyDescent="0.3">
      <c r="U118" s="28">
        <v>2.2999999999999998</v>
      </c>
      <c r="V118" s="27">
        <f t="shared" si="2"/>
        <v>0.22608695652173916</v>
      </c>
    </row>
    <row r="119" spans="21:22" x14ac:dyDescent="0.3">
      <c r="U119" s="28">
        <v>2.3199999999999998</v>
      </c>
      <c r="V119" s="27">
        <f t="shared" si="2"/>
        <v>0.22413793103448279</v>
      </c>
    </row>
    <row r="120" spans="21:22" x14ac:dyDescent="0.3">
      <c r="U120" s="28">
        <v>2.34</v>
      </c>
      <c r="V120" s="27">
        <f t="shared" si="2"/>
        <v>0.22222222222222224</v>
      </c>
    </row>
    <row r="121" spans="21:22" x14ac:dyDescent="0.3">
      <c r="U121" s="28">
        <v>2.36</v>
      </c>
      <c r="V121" s="27">
        <f t="shared" si="2"/>
        <v>0.22033898305084748</v>
      </c>
    </row>
    <row r="122" spans="21:22" x14ac:dyDescent="0.3">
      <c r="U122" s="28">
        <v>2.38</v>
      </c>
      <c r="V122" s="27">
        <f t="shared" si="2"/>
        <v>0.21848739495798322</v>
      </c>
    </row>
    <row r="123" spans="21:22" x14ac:dyDescent="0.3">
      <c r="U123" s="28">
        <v>2.4</v>
      </c>
      <c r="V123" s="27">
        <f t="shared" si="2"/>
        <v>0.21666666666666667</v>
      </c>
    </row>
    <row r="124" spans="21:22" x14ac:dyDescent="0.3">
      <c r="U124" s="28">
        <v>2.42</v>
      </c>
      <c r="V124" s="27">
        <f t="shared" si="2"/>
        <v>0.21487603305785125</v>
      </c>
    </row>
    <row r="125" spans="21:22" x14ac:dyDescent="0.3">
      <c r="U125" s="28">
        <v>2.44</v>
      </c>
      <c r="V125" s="27">
        <f t="shared" si="2"/>
        <v>0.21311475409836067</v>
      </c>
    </row>
    <row r="126" spans="21:22" x14ac:dyDescent="0.3">
      <c r="U126" s="28">
        <v>2.46</v>
      </c>
      <c r="V126" s="27">
        <f t="shared" si="2"/>
        <v>0.21138211382113822</v>
      </c>
    </row>
    <row r="127" spans="21:22" x14ac:dyDescent="0.3">
      <c r="U127" s="28">
        <v>2.48</v>
      </c>
      <c r="V127" s="27">
        <f t="shared" si="2"/>
        <v>0.20967741935483872</v>
      </c>
    </row>
    <row r="128" spans="21:22" x14ac:dyDescent="0.3">
      <c r="U128" s="28">
        <v>2.5</v>
      </c>
      <c r="V128" s="27">
        <f t="shared" si="2"/>
        <v>0.20800000000000002</v>
      </c>
    </row>
    <row r="129" spans="21:22" x14ac:dyDescent="0.3">
      <c r="U129" s="28">
        <v>2.52</v>
      </c>
      <c r="V129" s="27">
        <f t="shared" si="2"/>
        <v>0.20634920634920637</v>
      </c>
    </row>
    <row r="130" spans="21:22" x14ac:dyDescent="0.3">
      <c r="U130" s="28">
        <v>2.54</v>
      </c>
      <c r="V130" s="27">
        <f t="shared" si="2"/>
        <v>0.20472440944881889</v>
      </c>
    </row>
    <row r="131" spans="21:22" x14ac:dyDescent="0.3">
      <c r="U131" s="28">
        <v>2.56</v>
      </c>
      <c r="V131" s="27">
        <f t="shared" ref="V131:V194" si="3">IF(U131&lt;=$F$18,$C$15*(0.4+0.6*(U131/$F$18)),IF(U131&lt;=$F$19,$C$15,IF(U131&lt;$F$20,$C$16/U131,IF(U131&gt;=$F$20,$C$16*$F$20/(U131^2)))))</f>
        <v>0.203125</v>
      </c>
    </row>
    <row r="132" spans="21:22" x14ac:dyDescent="0.3">
      <c r="U132" s="28">
        <v>2.58</v>
      </c>
      <c r="V132" s="27">
        <f t="shared" si="3"/>
        <v>0.20155038759689922</v>
      </c>
    </row>
    <row r="133" spans="21:22" x14ac:dyDescent="0.3">
      <c r="U133" s="28">
        <v>2.6</v>
      </c>
      <c r="V133" s="27">
        <f t="shared" si="3"/>
        <v>0.2</v>
      </c>
    </row>
    <row r="134" spans="21:22" x14ac:dyDescent="0.3">
      <c r="U134" s="28">
        <v>2.62</v>
      </c>
      <c r="V134" s="27">
        <f t="shared" si="3"/>
        <v>0.19847328244274809</v>
      </c>
    </row>
    <row r="135" spans="21:22" x14ac:dyDescent="0.3">
      <c r="U135" s="28">
        <v>2.64</v>
      </c>
      <c r="V135" s="27">
        <f t="shared" si="3"/>
        <v>0.19696969696969696</v>
      </c>
    </row>
    <row r="136" spans="21:22" x14ac:dyDescent="0.3">
      <c r="U136" s="28">
        <v>2.66</v>
      </c>
      <c r="V136" s="27">
        <f t="shared" si="3"/>
        <v>0.19548872180451127</v>
      </c>
    </row>
    <row r="137" spans="21:22" x14ac:dyDescent="0.3">
      <c r="U137" s="28">
        <v>2.68</v>
      </c>
      <c r="V137" s="27">
        <f t="shared" si="3"/>
        <v>0.19402985074626866</v>
      </c>
    </row>
    <row r="138" spans="21:22" x14ac:dyDescent="0.3">
      <c r="U138" s="28">
        <v>2.7</v>
      </c>
      <c r="V138" s="27">
        <f t="shared" si="3"/>
        <v>0.19259259259259259</v>
      </c>
    </row>
    <row r="139" spans="21:22" x14ac:dyDescent="0.3">
      <c r="U139" s="28">
        <v>2.72</v>
      </c>
      <c r="V139" s="27">
        <f t="shared" si="3"/>
        <v>0.19117647058823528</v>
      </c>
    </row>
    <row r="140" spans="21:22" x14ac:dyDescent="0.3">
      <c r="U140" s="28">
        <v>2.74</v>
      </c>
      <c r="V140" s="27">
        <f t="shared" si="3"/>
        <v>0.18978102189781021</v>
      </c>
    </row>
    <row r="141" spans="21:22" x14ac:dyDescent="0.3">
      <c r="U141" s="28">
        <v>2.76</v>
      </c>
      <c r="V141" s="27">
        <f t="shared" si="3"/>
        <v>0.18840579710144931</v>
      </c>
    </row>
    <row r="142" spans="21:22" x14ac:dyDescent="0.3">
      <c r="U142" s="28">
        <v>2.78</v>
      </c>
      <c r="V142" s="27">
        <f t="shared" si="3"/>
        <v>0.18705035971223025</v>
      </c>
    </row>
    <row r="143" spans="21:22" x14ac:dyDescent="0.3">
      <c r="U143" s="28">
        <v>2.8</v>
      </c>
      <c r="V143" s="27">
        <f t="shared" si="3"/>
        <v>0.18571428571428572</v>
      </c>
    </row>
    <row r="144" spans="21:22" x14ac:dyDescent="0.3">
      <c r="U144" s="28">
        <v>2.82</v>
      </c>
      <c r="V144" s="27">
        <f t="shared" si="3"/>
        <v>0.18439716312056739</v>
      </c>
    </row>
    <row r="145" spans="21:22" x14ac:dyDescent="0.3">
      <c r="U145" s="28">
        <v>2.84</v>
      </c>
      <c r="V145" s="27">
        <f t="shared" si="3"/>
        <v>0.18309859154929578</v>
      </c>
    </row>
    <row r="146" spans="21:22" x14ac:dyDescent="0.3">
      <c r="U146" s="28">
        <v>2.86</v>
      </c>
      <c r="V146" s="27">
        <f t="shared" si="3"/>
        <v>0.18181818181818182</v>
      </c>
    </row>
    <row r="147" spans="21:22" x14ac:dyDescent="0.3">
      <c r="U147" s="28">
        <v>2.88</v>
      </c>
      <c r="V147" s="27">
        <f t="shared" si="3"/>
        <v>0.18055555555555558</v>
      </c>
    </row>
    <row r="148" spans="21:22" x14ac:dyDescent="0.3">
      <c r="U148" s="28">
        <v>2.9</v>
      </c>
      <c r="V148" s="27">
        <f t="shared" si="3"/>
        <v>0.17931034482758623</v>
      </c>
    </row>
    <row r="149" spans="21:22" x14ac:dyDescent="0.3">
      <c r="U149" s="28">
        <v>2.92</v>
      </c>
      <c r="V149" s="27">
        <f t="shared" si="3"/>
        <v>0.17808219178082194</v>
      </c>
    </row>
    <row r="150" spans="21:22" x14ac:dyDescent="0.3">
      <c r="U150" s="28">
        <v>2.94</v>
      </c>
      <c r="V150" s="27">
        <f t="shared" si="3"/>
        <v>0.17687074829931973</v>
      </c>
    </row>
    <row r="151" spans="21:22" x14ac:dyDescent="0.3">
      <c r="U151" s="28">
        <v>2.96</v>
      </c>
      <c r="V151" s="27">
        <f t="shared" si="3"/>
        <v>0.17567567567567569</v>
      </c>
    </row>
    <row r="152" spans="21:22" x14ac:dyDescent="0.3">
      <c r="U152" s="28">
        <v>2.98</v>
      </c>
      <c r="V152" s="27">
        <f t="shared" si="3"/>
        <v>0.17449664429530201</v>
      </c>
    </row>
    <row r="153" spans="21:22" x14ac:dyDescent="0.3">
      <c r="U153" s="28">
        <v>3</v>
      </c>
      <c r="V153" s="27">
        <f t="shared" si="3"/>
        <v>0.17333333333333334</v>
      </c>
    </row>
    <row r="154" spans="21:22" x14ac:dyDescent="0.3">
      <c r="U154" s="28">
        <v>3.02</v>
      </c>
      <c r="V154" s="27">
        <f t="shared" si="3"/>
        <v>0.17218543046357615</v>
      </c>
    </row>
    <row r="155" spans="21:22" x14ac:dyDescent="0.3">
      <c r="U155" s="28">
        <v>3.04</v>
      </c>
      <c r="V155" s="27">
        <f t="shared" si="3"/>
        <v>0.17105263157894737</v>
      </c>
    </row>
    <row r="156" spans="21:22" x14ac:dyDescent="0.3">
      <c r="U156" s="28">
        <v>3.06</v>
      </c>
      <c r="V156" s="27">
        <f t="shared" si="3"/>
        <v>0.16993464052287582</v>
      </c>
    </row>
    <row r="157" spans="21:22" x14ac:dyDescent="0.3">
      <c r="U157" s="28">
        <v>3.08</v>
      </c>
      <c r="V157" s="27">
        <f t="shared" si="3"/>
        <v>0.16883116883116883</v>
      </c>
    </row>
    <row r="158" spans="21:22" x14ac:dyDescent="0.3">
      <c r="U158" s="28">
        <v>3.1</v>
      </c>
      <c r="V158" s="27">
        <f t="shared" si="3"/>
        <v>0.16774193548387098</v>
      </c>
    </row>
    <row r="159" spans="21:22" x14ac:dyDescent="0.3">
      <c r="U159" s="28">
        <v>3.12</v>
      </c>
      <c r="V159" s="27">
        <f t="shared" si="3"/>
        <v>0.16666666666666666</v>
      </c>
    </row>
    <row r="160" spans="21:22" x14ac:dyDescent="0.3">
      <c r="U160" s="28">
        <v>3.14</v>
      </c>
      <c r="V160" s="27">
        <f t="shared" si="3"/>
        <v>0.16560509554140126</v>
      </c>
    </row>
    <row r="161" spans="21:22" x14ac:dyDescent="0.3">
      <c r="U161" s="28">
        <v>3.16</v>
      </c>
      <c r="V161" s="27">
        <f t="shared" si="3"/>
        <v>0.16455696202531644</v>
      </c>
    </row>
    <row r="162" spans="21:22" x14ac:dyDescent="0.3">
      <c r="U162" s="28">
        <v>3.18</v>
      </c>
      <c r="V162" s="27">
        <f t="shared" si="3"/>
        <v>0.16352201257861634</v>
      </c>
    </row>
    <row r="163" spans="21:22" x14ac:dyDescent="0.3">
      <c r="U163" s="28">
        <v>3.2</v>
      </c>
      <c r="V163" s="27">
        <f t="shared" si="3"/>
        <v>0.16250000000000001</v>
      </c>
    </row>
    <row r="164" spans="21:22" x14ac:dyDescent="0.3">
      <c r="U164" s="28">
        <v>3.22</v>
      </c>
      <c r="V164" s="27">
        <f t="shared" si="3"/>
        <v>0.16149068322981366</v>
      </c>
    </row>
    <row r="165" spans="21:22" x14ac:dyDescent="0.3">
      <c r="U165" s="28">
        <v>3.24</v>
      </c>
      <c r="V165" s="27">
        <f t="shared" si="3"/>
        <v>0.16049382716049382</v>
      </c>
    </row>
    <row r="166" spans="21:22" x14ac:dyDescent="0.3">
      <c r="U166" s="28">
        <v>3.26</v>
      </c>
      <c r="V166" s="27">
        <f t="shared" si="3"/>
        <v>0.15950920245398775</v>
      </c>
    </row>
    <row r="167" spans="21:22" x14ac:dyDescent="0.3">
      <c r="U167" s="28">
        <v>3.28</v>
      </c>
      <c r="V167" s="27">
        <f t="shared" si="3"/>
        <v>0.15853658536585366</v>
      </c>
    </row>
    <row r="168" spans="21:22" x14ac:dyDescent="0.3">
      <c r="U168" s="28">
        <v>3.3</v>
      </c>
      <c r="V168" s="27">
        <f t="shared" si="3"/>
        <v>0.15757575757575759</v>
      </c>
    </row>
    <row r="169" spans="21:22" x14ac:dyDescent="0.3">
      <c r="U169" s="28">
        <v>3.32</v>
      </c>
      <c r="V169" s="27">
        <f t="shared" si="3"/>
        <v>0.15662650602409639</v>
      </c>
    </row>
    <row r="170" spans="21:22" x14ac:dyDescent="0.3">
      <c r="U170" s="28">
        <v>3.34</v>
      </c>
      <c r="V170" s="27">
        <f t="shared" si="3"/>
        <v>0.15568862275449102</v>
      </c>
    </row>
    <row r="171" spans="21:22" x14ac:dyDescent="0.3">
      <c r="U171" s="28">
        <v>3.36</v>
      </c>
      <c r="V171" s="27">
        <f t="shared" si="3"/>
        <v>0.15476190476190477</v>
      </c>
    </row>
    <row r="172" spans="21:22" x14ac:dyDescent="0.3">
      <c r="U172" s="28">
        <v>3.38</v>
      </c>
      <c r="V172" s="27">
        <f t="shared" si="3"/>
        <v>0.15384615384615385</v>
      </c>
    </row>
    <row r="173" spans="21:22" x14ac:dyDescent="0.3">
      <c r="U173" s="28">
        <v>3.4</v>
      </c>
      <c r="V173" s="27">
        <f t="shared" si="3"/>
        <v>0.15294117647058825</v>
      </c>
    </row>
    <row r="174" spans="21:22" x14ac:dyDescent="0.3">
      <c r="U174" s="28">
        <v>3.42</v>
      </c>
      <c r="V174" s="27">
        <f t="shared" si="3"/>
        <v>0.15204678362573101</v>
      </c>
    </row>
    <row r="175" spans="21:22" x14ac:dyDescent="0.3">
      <c r="U175" s="28">
        <v>3.44</v>
      </c>
      <c r="V175" s="27">
        <f t="shared" si="3"/>
        <v>0.15116279069767444</v>
      </c>
    </row>
    <row r="176" spans="21:22" x14ac:dyDescent="0.3">
      <c r="U176" s="28">
        <v>3.46</v>
      </c>
      <c r="V176" s="27">
        <f t="shared" si="3"/>
        <v>0.15028901734104047</v>
      </c>
    </row>
    <row r="177" spans="21:22" x14ac:dyDescent="0.3">
      <c r="U177" s="28">
        <v>3.48</v>
      </c>
      <c r="V177" s="27">
        <f t="shared" si="3"/>
        <v>0.14942528735632185</v>
      </c>
    </row>
    <row r="178" spans="21:22" x14ac:dyDescent="0.3">
      <c r="U178" s="28">
        <v>3.5</v>
      </c>
      <c r="V178" s="27">
        <f t="shared" si="3"/>
        <v>0.14857142857142858</v>
      </c>
    </row>
    <row r="179" spans="21:22" x14ac:dyDescent="0.3">
      <c r="U179" s="28">
        <v>3.52</v>
      </c>
      <c r="V179" s="27">
        <f t="shared" si="3"/>
        <v>0.14772727272727273</v>
      </c>
    </row>
    <row r="180" spans="21:22" x14ac:dyDescent="0.3">
      <c r="U180" s="28">
        <v>3.54</v>
      </c>
      <c r="V180" s="27">
        <f t="shared" si="3"/>
        <v>0.14689265536723164</v>
      </c>
    </row>
    <row r="181" spans="21:22" x14ac:dyDescent="0.3">
      <c r="U181" s="28">
        <v>3.56</v>
      </c>
      <c r="V181" s="27">
        <f t="shared" si="3"/>
        <v>0.14606741573033707</v>
      </c>
    </row>
    <row r="182" spans="21:22" x14ac:dyDescent="0.3">
      <c r="U182" s="28">
        <v>3.58</v>
      </c>
      <c r="V182" s="27">
        <f t="shared" si="3"/>
        <v>0.14525139664804471</v>
      </c>
    </row>
    <row r="183" spans="21:22" x14ac:dyDescent="0.3">
      <c r="U183" s="28">
        <v>3.6</v>
      </c>
      <c r="V183" s="27">
        <f t="shared" si="3"/>
        <v>0.14444444444444446</v>
      </c>
    </row>
    <row r="184" spans="21:22" x14ac:dyDescent="0.3">
      <c r="U184" s="28">
        <v>3.62</v>
      </c>
      <c r="V184" s="27">
        <f t="shared" si="3"/>
        <v>0.143646408839779</v>
      </c>
    </row>
    <row r="185" spans="21:22" x14ac:dyDescent="0.3">
      <c r="U185" s="28">
        <v>3.64</v>
      </c>
      <c r="V185" s="27">
        <f t="shared" si="3"/>
        <v>0.14285714285714285</v>
      </c>
    </row>
    <row r="186" spans="21:22" x14ac:dyDescent="0.3">
      <c r="U186" s="28">
        <v>3.66</v>
      </c>
      <c r="V186" s="27">
        <f t="shared" si="3"/>
        <v>0.14207650273224043</v>
      </c>
    </row>
    <row r="187" spans="21:22" x14ac:dyDescent="0.3">
      <c r="U187" s="28">
        <v>3.68</v>
      </c>
      <c r="V187" s="27">
        <f t="shared" si="3"/>
        <v>0.14130434782608695</v>
      </c>
    </row>
    <row r="188" spans="21:22" x14ac:dyDescent="0.3">
      <c r="U188" s="28">
        <v>3.7</v>
      </c>
      <c r="V188" s="27">
        <f t="shared" si="3"/>
        <v>0.14054054054054055</v>
      </c>
    </row>
    <row r="189" spans="21:22" x14ac:dyDescent="0.3">
      <c r="U189" s="28">
        <v>3.72</v>
      </c>
      <c r="V189" s="27">
        <f t="shared" si="3"/>
        <v>0.13978494623655913</v>
      </c>
    </row>
    <row r="190" spans="21:22" x14ac:dyDescent="0.3">
      <c r="U190" s="28">
        <v>3.74</v>
      </c>
      <c r="V190" s="27">
        <f t="shared" si="3"/>
        <v>0.13903743315508021</v>
      </c>
    </row>
    <row r="191" spans="21:22" x14ac:dyDescent="0.3">
      <c r="U191" s="28">
        <v>3.76</v>
      </c>
      <c r="V191" s="27">
        <f t="shared" si="3"/>
        <v>0.13829787234042554</v>
      </c>
    </row>
    <row r="192" spans="21:22" x14ac:dyDescent="0.3">
      <c r="U192" s="28">
        <v>3.78</v>
      </c>
      <c r="V192" s="27">
        <f t="shared" si="3"/>
        <v>0.13756613756613759</v>
      </c>
    </row>
    <row r="193" spans="21:22" x14ac:dyDescent="0.3">
      <c r="U193" s="28">
        <v>3.8</v>
      </c>
      <c r="V193" s="27">
        <f t="shared" si="3"/>
        <v>0.1368421052631579</v>
      </c>
    </row>
    <row r="194" spans="21:22" x14ac:dyDescent="0.3">
      <c r="U194" s="28">
        <v>3.82</v>
      </c>
      <c r="V194" s="27">
        <f t="shared" si="3"/>
        <v>0.13612565445026178</v>
      </c>
    </row>
    <row r="195" spans="21:22" x14ac:dyDescent="0.3">
      <c r="U195" s="28">
        <v>3.84</v>
      </c>
      <c r="V195" s="27">
        <f t="shared" ref="V195:V258" si="4">IF(U195&lt;=$F$18,$C$15*(0.4+0.6*(U195/$F$18)),IF(U195&lt;=$F$19,$C$15,IF(U195&lt;$F$20,$C$16/U195,IF(U195&gt;=$F$20,$C$16*$F$20/(U195^2)))))</f>
        <v>0.13541666666666669</v>
      </c>
    </row>
    <row r="196" spans="21:22" x14ac:dyDescent="0.3">
      <c r="U196" s="28">
        <v>3.86</v>
      </c>
      <c r="V196" s="27">
        <f t="shared" si="4"/>
        <v>0.13471502590673576</v>
      </c>
    </row>
    <row r="197" spans="21:22" x14ac:dyDescent="0.3">
      <c r="U197" s="28">
        <v>3.88</v>
      </c>
      <c r="V197" s="27">
        <f t="shared" si="4"/>
        <v>0.13402061855670103</v>
      </c>
    </row>
    <row r="198" spans="21:22" x14ac:dyDescent="0.3">
      <c r="U198" s="28">
        <v>3.9</v>
      </c>
      <c r="V198" s="27">
        <f t="shared" si="4"/>
        <v>0.13333333333333333</v>
      </c>
    </row>
    <row r="199" spans="21:22" x14ac:dyDescent="0.3">
      <c r="U199" s="28">
        <v>3.92</v>
      </c>
      <c r="V199" s="27">
        <f t="shared" si="4"/>
        <v>0.1326530612244898</v>
      </c>
    </row>
    <row r="200" spans="21:22" x14ac:dyDescent="0.3">
      <c r="U200" s="28">
        <v>3.94</v>
      </c>
      <c r="V200" s="27">
        <f t="shared" si="4"/>
        <v>0.13197969543147209</v>
      </c>
    </row>
    <row r="201" spans="21:22" x14ac:dyDescent="0.3">
      <c r="U201" s="28">
        <v>3.96</v>
      </c>
      <c r="V201" s="27">
        <f t="shared" si="4"/>
        <v>0.13131313131313133</v>
      </c>
    </row>
    <row r="202" spans="21:22" x14ac:dyDescent="0.3">
      <c r="U202" s="28">
        <v>3.98</v>
      </c>
      <c r="V202" s="27">
        <f t="shared" si="4"/>
        <v>0.1306532663316583</v>
      </c>
    </row>
    <row r="203" spans="21:22" x14ac:dyDescent="0.3">
      <c r="U203" s="28">
        <v>4</v>
      </c>
      <c r="V203" s="27">
        <f t="shared" si="4"/>
        <v>0.13</v>
      </c>
    </row>
    <row r="204" spans="21:22" x14ac:dyDescent="0.3">
      <c r="U204" s="28">
        <v>4.0199999999999996</v>
      </c>
      <c r="V204" s="27">
        <f t="shared" si="4"/>
        <v>0.12935323383084579</v>
      </c>
    </row>
    <row r="205" spans="21:22" x14ac:dyDescent="0.3">
      <c r="U205" s="28">
        <v>4.04</v>
      </c>
      <c r="V205" s="27">
        <f t="shared" si="4"/>
        <v>0.12871287128712872</v>
      </c>
    </row>
    <row r="206" spans="21:22" x14ac:dyDescent="0.3">
      <c r="U206" s="28">
        <v>4.0599999999999996</v>
      </c>
      <c r="V206" s="27">
        <f t="shared" si="4"/>
        <v>0.12807881773399016</v>
      </c>
    </row>
    <row r="207" spans="21:22" x14ac:dyDescent="0.3">
      <c r="U207" s="28">
        <v>4.08</v>
      </c>
      <c r="V207" s="27">
        <f t="shared" si="4"/>
        <v>0.12745098039215685</v>
      </c>
    </row>
    <row r="208" spans="21:22" x14ac:dyDescent="0.3">
      <c r="U208" s="28">
        <v>4.0999999999999996</v>
      </c>
      <c r="V208" s="27">
        <f t="shared" si="4"/>
        <v>0.12682926829268293</v>
      </c>
    </row>
    <row r="209" spans="21:22" x14ac:dyDescent="0.3">
      <c r="U209" s="28">
        <v>4.12</v>
      </c>
      <c r="V209" s="27">
        <f t="shared" si="4"/>
        <v>0.12621359223300971</v>
      </c>
    </row>
    <row r="210" spans="21:22" x14ac:dyDescent="0.3">
      <c r="U210" s="28">
        <v>4.1399999999999997</v>
      </c>
      <c r="V210" s="27">
        <f t="shared" si="4"/>
        <v>0.12560386473429952</v>
      </c>
    </row>
    <row r="211" spans="21:22" x14ac:dyDescent="0.3">
      <c r="U211" s="28">
        <v>4.16</v>
      </c>
      <c r="V211" s="27">
        <f t="shared" si="4"/>
        <v>0.125</v>
      </c>
    </row>
    <row r="212" spans="21:22" x14ac:dyDescent="0.3">
      <c r="U212" s="28">
        <v>4.18</v>
      </c>
      <c r="V212" s="27">
        <f t="shared" si="4"/>
        <v>0.1244019138755981</v>
      </c>
    </row>
    <row r="213" spans="21:22" x14ac:dyDescent="0.3">
      <c r="U213" s="28">
        <v>4.2</v>
      </c>
      <c r="V213" s="27">
        <f t="shared" si="4"/>
        <v>0.12380952380952381</v>
      </c>
    </row>
    <row r="214" spans="21:22" x14ac:dyDescent="0.3">
      <c r="U214" s="28">
        <v>4.22</v>
      </c>
      <c r="V214" s="27">
        <f t="shared" si="4"/>
        <v>0.12322274881516589</v>
      </c>
    </row>
    <row r="215" spans="21:22" x14ac:dyDescent="0.3">
      <c r="U215" s="28">
        <v>4.24</v>
      </c>
      <c r="V215" s="27">
        <f t="shared" si="4"/>
        <v>0.12264150943396226</v>
      </c>
    </row>
    <row r="216" spans="21:22" x14ac:dyDescent="0.3">
      <c r="U216" s="28">
        <v>4.26</v>
      </c>
      <c r="V216" s="27">
        <f t="shared" si="4"/>
        <v>0.12206572769953053</v>
      </c>
    </row>
    <row r="217" spans="21:22" x14ac:dyDescent="0.3">
      <c r="U217" s="28">
        <v>4.28</v>
      </c>
      <c r="V217" s="27">
        <f t="shared" si="4"/>
        <v>0.12149532710280374</v>
      </c>
    </row>
    <row r="218" spans="21:22" x14ac:dyDescent="0.3">
      <c r="U218" s="28">
        <v>4.3</v>
      </c>
      <c r="V218" s="27">
        <f t="shared" si="4"/>
        <v>0.12093023255813955</v>
      </c>
    </row>
    <row r="219" spans="21:22" x14ac:dyDescent="0.3">
      <c r="U219" s="28">
        <v>4.32</v>
      </c>
      <c r="V219" s="27">
        <f t="shared" si="4"/>
        <v>0.12037037037037036</v>
      </c>
    </row>
    <row r="220" spans="21:22" x14ac:dyDescent="0.3">
      <c r="U220" s="28">
        <v>4.34</v>
      </c>
      <c r="V220" s="27">
        <f t="shared" si="4"/>
        <v>0.11981566820276499</v>
      </c>
    </row>
    <row r="221" spans="21:22" x14ac:dyDescent="0.3">
      <c r="U221" s="28">
        <v>4.3600000000000003</v>
      </c>
      <c r="V221" s="27">
        <f t="shared" si="4"/>
        <v>0.11926605504587155</v>
      </c>
    </row>
    <row r="222" spans="21:22" x14ac:dyDescent="0.3">
      <c r="U222" s="28">
        <v>4.38</v>
      </c>
      <c r="V222" s="27">
        <f t="shared" si="4"/>
        <v>0.11872146118721462</v>
      </c>
    </row>
    <row r="223" spans="21:22" x14ac:dyDescent="0.3">
      <c r="U223" s="28">
        <v>4.4000000000000004</v>
      </c>
      <c r="V223" s="27">
        <f t="shared" si="4"/>
        <v>0.11818181818181818</v>
      </c>
    </row>
    <row r="224" spans="21:22" x14ac:dyDescent="0.3">
      <c r="U224" s="28">
        <v>4.42</v>
      </c>
      <c r="V224" s="27">
        <f t="shared" si="4"/>
        <v>0.11764705882352942</v>
      </c>
    </row>
    <row r="225" spans="21:22" x14ac:dyDescent="0.3">
      <c r="U225" s="28">
        <v>4.4400000000000004</v>
      </c>
      <c r="V225" s="27">
        <f t="shared" si="4"/>
        <v>0.11711711711711711</v>
      </c>
    </row>
    <row r="226" spans="21:22" x14ac:dyDescent="0.3">
      <c r="U226" s="28">
        <v>4.46</v>
      </c>
      <c r="V226" s="27">
        <f t="shared" si="4"/>
        <v>0.11659192825112108</v>
      </c>
    </row>
    <row r="227" spans="21:22" x14ac:dyDescent="0.3">
      <c r="U227" s="28">
        <v>4.4800000000000004</v>
      </c>
      <c r="V227" s="27">
        <f t="shared" si="4"/>
        <v>0.11607142857142856</v>
      </c>
    </row>
    <row r="228" spans="21:22" x14ac:dyDescent="0.3">
      <c r="U228" s="28">
        <v>4.5</v>
      </c>
      <c r="V228" s="27">
        <f t="shared" si="4"/>
        <v>0.11555555555555556</v>
      </c>
    </row>
    <row r="229" spans="21:22" x14ac:dyDescent="0.3">
      <c r="U229" s="28">
        <v>4.5199999999999996</v>
      </c>
      <c r="V229" s="27">
        <f t="shared" si="4"/>
        <v>0.11504424778761063</v>
      </c>
    </row>
    <row r="230" spans="21:22" x14ac:dyDescent="0.3">
      <c r="U230" s="28">
        <v>4.54</v>
      </c>
      <c r="V230" s="27">
        <f t="shared" si="4"/>
        <v>0.11453744493392071</v>
      </c>
    </row>
    <row r="231" spans="21:22" x14ac:dyDescent="0.3">
      <c r="U231" s="28">
        <v>4.5599999999999996</v>
      </c>
      <c r="V231" s="27">
        <f t="shared" si="4"/>
        <v>0.11403508771929825</v>
      </c>
    </row>
    <row r="232" spans="21:22" x14ac:dyDescent="0.3">
      <c r="U232" s="28">
        <v>4.58</v>
      </c>
      <c r="V232" s="27">
        <f t="shared" si="4"/>
        <v>0.11353711790393013</v>
      </c>
    </row>
    <row r="233" spans="21:22" x14ac:dyDescent="0.3">
      <c r="U233" s="28">
        <v>4.5999999999999996</v>
      </c>
      <c r="V233" s="27">
        <f t="shared" si="4"/>
        <v>0.11304347826086958</v>
      </c>
    </row>
    <row r="234" spans="21:22" x14ac:dyDescent="0.3">
      <c r="U234" s="28">
        <v>4.62</v>
      </c>
      <c r="V234" s="27">
        <f t="shared" si="4"/>
        <v>0.11255411255411256</v>
      </c>
    </row>
    <row r="235" spans="21:22" x14ac:dyDescent="0.3">
      <c r="U235" s="28">
        <v>4.6399999999999997</v>
      </c>
      <c r="V235" s="27">
        <f t="shared" si="4"/>
        <v>0.1120689655172414</v>
      </c>
    </row>
    <row r="236" spans="21:22" x14ac:dyDescent="0.3">
      <c r="U236" s="28">
        <v>4.66</v>
      </c>
      <c r="V236" s="27">
        <f t="shared" si="4"/>
        <v>0.11158798283261803</v>
      </c>
    </row>
    <row r="237" spans="21:22" x14ac:dyDescent="0.3">
      <c r="U237" s="28">
        <v>4.68</v>
      </c>
      <c r="V237" s="27">
        <f t="shared" si="4"/>
        <v>0.11111111111111112</v>
      </c>
    </row>
    <row r="238" spans="21:22" x14ac:dyDescent="0.3">
      <c r="U238" s="28">
        <v>4.7</v>
      </c>
      <c r="V238" s="27">
        <f t="shared" si="4"/>
        <v>0.11063829787234042</v>
      </c>
    </row>
    <row r="239" spans="21:22" x14ac:dyDescent="0.3">
      <c r="U239" s="28">
        <v>4.72</v>
      </c>
      <c r="V239" s="27">
        <f t="shared" si="4"/>
        <v>0.11016949152542374</v>
      </c>
    </row>
    <row r="240" spans="21:22" x14ac:dyDescent="0.3">
      <c r="U240" s="28">
        <v>4.74</v>
      </c>
      <c r="V240" s="27">
        <f t="shared" si="4"/>
        <v>0.10970464135021096</v>
      </c>
    </row>
    <row r="241" spans="21:22" x14ac:dyDescent="0.3">
      <c r="U241" s="28">
        <v>4.76</v>
      </c>
      <c r="V241" s="27">
        <f t="shared" si="4"/>
        <v>0.10924369747899161</v>
      </c>
    </row>
    <row r="242" spans="21:22" x14ac:dyDescent="0.3">
      <c r="U242" s="28">
        <v>4.78</v>
      </c>
      <c r="V242" s="27">
        <f t="shared" si="4"/>
        <v>0.10878661087866108</v>
      </c>
    </row>
    <row r="243" spans="21:22" x14ac:dyDescent="0.3">
      <c r="U243" s="28">
        <v>4.8</v>
      </c>
      <c r="V243" s="27">
        <f t="shared" si="4"/>
        <v>0.10833333333333334</v>
      </c>
    </row>
    <row r="244" spans="21:22" x14ac:dyDescent="0.3">
      <c r="U244" s="28">
        <v>4.82</v>
      </c>
      <c r="V244" s="27">
        <f t="shared" si="4"/>
        <v>0.10788381742738588</v>
      </c>
    </row>
    <row r="245" spans="21:22" x14ac:dyDescent="0.3">
      <c r="U245" s="28">
        <v>4.84</v>
      </c>
      <c r="V245" s="27">
        <f t="shared" si="4"/>
        <v>0.10743801652892562</v>
      </c>
    </row>
    <row r="246" spans="21:22" x14ac:dyDescent="0.3">
      <c r="U246" s="28">
        <v>4.8600000000000003</v>
      </c>
      <c r="V246" s="27">
        <f t="shared" si="4"/>
        <v>0.10699588477366255</v>
      </c>
    </row>
    <row r="247" spans="21:22" x14ac:dyDescent="0.3">
      <c r="U247" s="28">
        <v>4.88</v>
      </c>
      <c r="V247" s="27">
        <f t="shared" si="4"/>
        <v>0.10655737704918034</v>
      </c>
    </row>
    <row r="248" spans="21:22" x14ac:dyDescent="0.3">
      <c r="U248" s="28">
        <v>4.9000000000000004</v>
      </c>
      <c r="V248" s="27">
        <f t="shared" si="4"/>
        <v>0.10612244897959183</v>
      </c>
    </row>
    <row r="249" spans="21:22" x14ac:dyDescent="0.3">
      <c r="U249" s="28">
        <v>4.92</v>
      </c>
      <c r="V249" s="27">
        <f t="shared" si="4"/>
        <v>0.10569105691056911</v>
      </c>
    </row>
    <row r="250" spans="21:22" x14ac:dyDescent="0.3">
      <c r="U250" s="28">
        <v>4.9400000000000004</v>
      </c>
      <c r="V250" s="27">
        <f t="shared" si="4"/>
        <v>0.10526315789473684</v>
      </c>
    </row>
    <row r="251" spans="21:22" x14ac:dyDescent="0.3">
      <c r="U251" s="28">
        <v>4.96</v>
      </c>
      <c r="V251" s="27">
        <f t="shared" si="4"/>
        <v>0.10483870967741936</v>
      </c>
    </row>
    <row r="252" spans="21:22" x14ac:dyDescent="0.3">
      <c r="U252" s="28">
        <v>4.9800000000000004</v>
      </c>
      <c r="V252" s="27">
        <f t="shared" si="4"/>
        <v>0.10441767068273092</v>
      </c>
    </row>
    <row r="253" spans="21:22" x14ac:dyDescent="0.3">
      <c r="U253" s="28">
        <v>5</v>
      </c>
      <c r="V253" s="27">
        <f t="shared" si="4"/>
        <v>0.10400000000000001</v>
      </c>
    </row>
    <row r="254" spans="21:22" x14ac:dyDescent="0.3">
      <c r="U254" s="28">
        <v>5.0199999999999996</v>
      </c>
      <c r="V254" s="27">
        <f t="shared" si="4"/>
        <v>0.10358565737051795</v>
      </c>
    </row>
    <row r="255" spans="21:22" x14ac:dyDescent="0.3">
      <c r="U255" s="28">
        <v>5.04</v>
      </c>
      <c r="V255" s="27">
        <f t="shared" si="4"/>
        <v>0.10317460317460318</v>
      </c>
    </row>
    <row r="256" spans="21:22" x14ac:dyDescent="0.3">
      <c r="U256" s="28">
        <v>5.0599999999999996</v>
      </c>
      <c r="V256" s="27">
        <f t="shared" si="4"/>
        <v>0.10276679841897235</v>
      </c>
    </row>
    <row r="257" spans="21:22" x14ac:dyDescent="0.3">
      <c r="U257" s="28">
        <v>5.08</v>
      </c>
      <c r="V257" s="27">
        <f t="shared" si="4"/>
        <v>0.10236220472440945</v>
      </c>
    </row>
    <row r="258" spans="21:22" x14ac:dyDescent="0.3">
      <c r="U258" s="28">
        <v>5.0999999999999996</v>
      </c>
      <c r="V258" s="27">
        <f t="shared" si="4"/>
        <v>0.1019607843137255</v>
      </c>
    </row>
    <row r="259" spans="21:22" x14ac:dyDescent="0.3">
      <c r="U259" s="28">
        <v>5.12</v>
      </c>
      <c r="V259" s="27">
        <f t="shared" ref="V259:V322" si="5">IF(U259&lt;=$F$18,$C$15*(0.4+0.6*(U259/$F$18)),IF(U259&lt;=$F$19,$C$15,IF(U259&lt;$F$20,$C$16/U259,IF(U259&gt;=$F$20,$C$16*$F$20/(U259^2)))))</f>
        <v>0.1015625</v>
      </c>
    </row>
    <row r="260" spans="21:22" x14ac:dyDescent="0.3">
      <c r="U260" s="28">
        <v>5.14</v>
      </c>
      <c r="V260" s="27">
        <f t="shared" si="5"/>
        <v>0.10116731517509729</v>
      </c>
    </row>
    <row r="261" spans="21:22" x14ac:dyDescent="0.3">
      <c r="U261" s="28">
        <v>5.16</v>
      </c>
      <c r="V261" s="27">
        <f t="shared" si="5"/>
        <v>0.10077519379844961</v>
      </c>
    </row>
    <row r="262" spans="21:22" x14ac:dyDescent="0.3">
      <c r="U262" s="28">
        <v>5.18</v>
      </c>
      <c r="V262" s="27">
        <f t="shared" si="5"/>
        <v>0.10038610038610039</v>
      </c>
    </row>
    <row r="263" spans="21:22" x14ac:dyDescent="0.3">
      <c r="U263" s="28">
        <v>5.2</v>
      </c>
      <c r="V263" s="27">
        <f t="shared" si="5"/>
        <v>0.1</v>
      </c>
    </row>
    <row r="264" spans="21:22" x14ac:dyDescent="0.3">
      <c r="U264" s="28">
        <v>5.22</v>
      </c>
      <c r="V264" s="27">
        <f t="shared" si="5"/>
        <v>9.9616858237547901E-2</v>
      </c>
    </row>
    <row r="265" spans="21:22" x14ac:dyDescent="0.3">
      <c r="U265" s="28">
        <v>5.24</v>
      </c>
      <c r="V265" s="27">
        <f t="shared" si="5"/>
        <v>9.9236641221374045E-2</v>
      </c>
    </row>
    <row r="266" spans="21:22" x14ac:dyDescent="0.3">
      <c r="U266" s="28">
        <v>5.26</v>
      </c>
      <c r="V266" s="27">
        <f t="shared" si="5"/>
        <v>9.8859315589353625E-2</v>
      </c>
    </row>
    <row r="267" spans="21:22" x14ac:dyDescent="0.3">
      <c r="U267" s="28">
        <v>5.28</v>
      </c>
      <c r="V267" s="27">
        <f t="shared" si="5"/>
        <v>9.8484848484848481E-2</v>
      </c>
    </row>
    <row r="268" spans="21:22" x14ac:dyDescent="0.3">
      <c r="U268" s="28">
        <v>5.3</v>
      </c>
      <c r="V268" s="27">
        <f t="shared" si="5"/>
        <v>9.8113207547169817E-2</v>
      </c>
    </row>
    <row r="269" spans="21:22" x14ac:dyDescent="0.3">
      <c r="U269" s="28">
        <v>5.32</v>
      </c>
      <c r="V269" s="27">
        <f t="shared" si="5"/>
        <v>9.7744360902255634E-2</v>
      </c>
    </row>
    <row r="270" spans="21:22" x14ac:dyDescent="0.3">
      <c r="U270" s="28">
        <v>5.34</v>
      </c>
      <c r="V270" s="27">
        <f t="shared" si="5"/>
        <v>9.7378277153558054E-2</v>
      </c>
    </row>
    <row r="271" spans="21:22" x14ac:dyDescent="0.3">
      <c r="U271" s="28">
        <v>5.36</v>
      </c>
      <c r="V271" s="27">
        <f t="shared" si="5"/>
        <v>9.7014925373134331E-2</v>
      </c>
    </row>
    <row r="272" spans="21:22" x14ac:dyDescent="0.3">
      <c r="U272" s="28">
        <v>5.38</v>
      </c>
      <c r="V272" s="27">
        <f t="shared" si="5"/>
        <v>9.6654275092936809E-2</v>
      </c>
    </row>
    <row r="273" spans="21:22" x14ac:dyDescent="0.3">
      <c r="U273" s="28">
        <v>5.4</v>
      </c>
      <c r="V273" s="27">
        <f t="shared" si="5"/>
        <v>9.6296296296296297E-2</v>
      </c>
    </row>
    <row r="274" spans="21:22" x14ac:dyDescent="0.3">
      <c r="U274" s="28">
        <v>5.42</v>
      </c>
      <c r="V274" s="27">
        <f t="shared" si="5"/>
        <v>9.5940959409594101E-2</v>
      </c>
    </row>
    <row r="275" spans="21:22" x14ac:dyDescent="0.3">
      <c r="U275" s="28">
        <v>5.44</v>
      </c>
      <c r="V275" s="27">
        <f t="shared" si="5"/>
        <v>9.5588235294117641E-2</v>
      </c>
    </row>
    <row r="276" spans="21:22" x14ac:dyDescent="0.3">
      <c r="U276" s="28">
        <v>5.46</v>
      </c>
      <c r="V276" s="27">
        <f t="shared" si="5"/>
        <v>9.5238095238095247E-2</v>
      </c>
    </row>
    <row r="277" spans="21:22" x14ac:dyDescent="0.3">
      <c r="U277" s="28">
        <v>5.48</v>
      </c>
      <c r="V277" s="27">
        <f t="shared" si="5"/>
        <v>9.4890510948905105E-2</v>
      </c>
    </row>
    <row r="278" spans="21:22" x14ac:dyDescent="0.3">
      <c r="U278" s="28">
        <v>5.5</v>
      </c>
      <c r="V278" s="27">
        <f t="shared" si="5"/>
        <v>9.4545454545454544E-2</v>
      </c>
    </row>
    <row r="279" spans="21:22" x14ac:dyDescent="0.3">
      <c r="U279" s="28">
        <v>5.52</v>
      </c>
      <c r="V279" s="27">
        <f t="shared" si="5"/>
        <v>9.4202898550724654E-2</v>
      </c>
    </row>
    <row r="280" spans="21:22" x14ac:dyDescent="0.3">
      <c r="U280" s="28">
        <v>5.54</v>
      </c>
      <c r="V280" s="27">
        <f t="shared" si="5"/>
        <v>9.3862815884476536E-2</v>
      </c>
    </row>
    <row r="281" spans="21:22" x14ac:dyDescent="0.3">
      <c r="U281" s="28">
        <v>5.56</v>
      </c>
      <c r="V281" s="27">
        <f t="shared" si="5"/>
        <v>9.3525179856115123E-2</v>
      </c>
    </row>
    <row r="282" spans="21:22" x14ac:dyDescent="0.3">
      <c r="U282" s="28">
        <v>5.58</v>
      </c>
      <c r="V282" s="27">
        <f t="shared" si="5"/>
        <v>9.3189964157706098E-2</v>
      </c>
    </row>
    <row r="283" spans="21:22" x14ac:dyDescent="0.3">
      <c r="U283" s="28">
        <v>5.6</v>
      </c>
      <c r="V283" s="27">
        <f t="shared" si="5"/>
        <v>9.285714285714286E-2</v>
      </c>
    </row>
    <row r="284" spans="21:22" x14ac:dyDescent="0.3">
      <c r="U284" s="28">
        <v>5.62</v>
      </c>
      <c r="V284" s="27">
        <f t="shared" si="5"/>
        <v>9.2526690391459082E-2</v>
      </c>
    </row>
    <row r="285" spans="21:22" x14ac:dyDescent="0.3">
      <c r="U285" s="28">
        <v>5.64</v>
      </c>
      <c r="V285" s="27">
        <f t="shared" si="5"/>
        <v>9.2198581560283696E-2</v>
      </c>
    </row>
    <row r="286" spans="21:22" x14ac:dyDescent="0.3">
      <c r="U286" s="28">
        <v>5.66</v>
      </c>
      <c r="V286" s="27">
        <f t="shared" si="5"/>
        <v>9.187279151943463E-2</v>
      </c>
    </row>
    <row r="287" spans="21:22" x14ac:dyDescent="0.3">
      <c r="U287" s="28">
        <v>5.68</v>
      </c>
      <c r="V287" s="27">
        <f t="shared" si="5"/>
        <v>9.154929577464789E-2</v>
      </c>
    </row>
    <row r="288" spans="21:22" x14ac:dyDescent="0.3">
      <c r="U288" s="28">
        <v>5.7</v>
      </c>
      <c r="V288" s="27">
        <f t="shared" si="5"/>
        <v>9.1228070175438603E-2</v>
      </c>
    </row>
    <row r="289" spans="21:22" x14ac:dyDescent="0.3">
      <c r="U289" s="28">
        <v>5.72</v>
      </c>
      <c r="V289" s="27">
        <f t="shared" si="5"/>
        <v>9.0909090909090912E-2</v>
      </c>
    </row>
    <row r="290" spans="21:22" x14ac:dyDescent="0.3">
      <c r="U290" s="28">
        <v>5.74</v>
      </c>
      <c r="V290" s="27">
        <f t="shared" si="5"/>
        <v>9.0592334494773524E-2</v>
      </c>
    </row>
    <row r="291" spans="21:22" x14ac:dyDescent="0.3">
      <c r="U291" s="28">
        <v>5.76</v>
      </c>
      <c r="V291" s="27">
        <f t="shared" si="5"/>
        <v>9.027777777777779E-2</v>
      </c>
    </row>
    <row r="292" spans="21:22" x14ac:dyDescent="0.3">
      <c r="U292" s="28">
        <v>5.78</v>
      </c>
      <c r="V292" s="27">
        <f t="shared" si="5"/>
        <v>8.9965397923875437E-2</v>
      </c>
    </row>
    <row r="293" spans="21:22" x14ac:dyDescent="0.3">
      <c r="U293" s="28">
        <v>5.8</v>
      </c>
      <c r="V293" s="27">
        <f t="shared" si="5"/>
        <v>8.9655172413793116E-2</v>
      </c>
    </row>
    <row r="294" spans="21:22" x14ac:dyDescent="0.3">
      <c r="U294" s="28">
        <v>5.82</v>
      </c>
      <c r="V294" s="27">
        <f t="shared" si="5"/>
        <v>8.9347079037800689E-2</v>
      </c>
    </row>
    <row r="295" spans="21:22" x14ac:dyDescent="0.3">
      <c r="U295" s="28">
        <v>5.84</v>
      </c>
      <c r="V295" s="27">
        <f t="shared" si="5"/>
        <v>8.9041095890410968E-2</v>
      </c>
    </row>
    <row r="296" spans="21:22" x14ac:dyDescent="0.3">
      <c r="U296" s="28">
        <v>5.86</v>
      </c>
      <c r="V296" s="27">
        <f t="shared" si="5"/>
        <v>8.8737201365187715E-2</v>
      </c>
    </row>
    <row r="297" spans="21:22" x14ac:dyDescent="0.3">
      <c r="U297" s="28">
        <v>5.88</v>
      </c>
      <c r="V297" s="27">
        <f t="shared" si="5"/>
        <v>8.8435374149659865E-2</v>
      </c>
    </row>
    <row r="298" spans="21:22" x14ac:dyDescent="0.3">
      <c r="U298" s="28">
        <v>5.9</v>
      </c>
      <c r="V298" s="27">
        <f t="shared" si="5"/>
        <v>8.8135593220338981E-2</v>
      </c>
    </row>
    <row r="299" spans="21:22" x14ac:dyDescent="0.3">
      <c r="U299" s="28">
        <v>5.92</v>
      </c>
      <c r="V299" s="27">
        <f t="shared" si="5"/>
        <v>8.7837837837837843E-2</v>
      </c>
    </row>
    <row r="300" spans="21:22" x14ac:dyDescent="0.3">
      <c r="U300" s="28">
        <v>5.94</v>
      </c>
      <c r="V300" s="27">
        <f t="shared" si="5"/>
        <v>8.7542087542087546E-2</v>
      </c>
    </row>
    <row r="301" spans="21:22" x14ac:dyDescent="0.3">
      <c r="U301" s="28">
        <v>5.96</v>
      </c>
      <c r="V301" s="27">
        <f t="shared" si="5"/>
        <v>8.7248322147651006E-2</v>
      </c>
    </row>
    <row r="302" spans="21:22" x14ac:dyDescent="0.3">
      <c r="U302" s="28">
        <v>5.98</v>
      </c>
      <c r="V302" s="27">
        <f t="shared" si="5"/>
        <v>8.6956521739130432E-2</v>
      </c>
    </row>
    <row r="303" spans="21:22" x14ac:dyDescent="0.3">
      <c r="U303" s="28">
        <v>6</v>
      </c>
      <c r="V303" s="27">
        <f t="shared" si="5"/>
        <v>8.666666666666667E-2</v>
      </c>
    </row>
    <row r="304" spans="21:22" x14ac:dyDescent="0.3">
      <c r="U304" s="28">
        <v>6.02</v>
      </c>
      <c r="V304" s="27">
        <f t="shared" si="5"/>
        <v>8.6091764991556408E-2</v>
      </c>
    </row>
    <row r="305" spans="21:22" x14ac:dyDescent="0.3">
      <c r="U305" s="28">
        <v>6.04</v>
      </c>
      <c r="V305" s="27">
        <f t="shared" si="5"/>
        <v>8.552256479978948E-2</v>
      </c>
    </row>
    <row r="306" spans="21:22" x14ac:dyDescent="0.3">
      <c r="U306" s="28">
        <v>6.06</v>
      </c>
      <c r="V306" s="27">
        <f t="shared" si="5"/>
        <v>8.4958990948599822E-2</v>
      </c>
    </row>
    <row r="307" spans="21:22" x14ac:dyDescent="0.3">
      <c r="U307" s="28">
        <v>6.08</v>
      </c>
      <c r="V307" s="27">
        <f t="shared" si="5"/>
        <v>8.4400969529085879E-2</v>
      </c>
    </row>
    <row r="308" spans="21:22" x14ac:dyDescent="0.3">
      <c r="U308" s="28">
        <v>6.1</v>
      </c>
      <c r="V308" s="27">
        <f t="shared" si="5"/>
        <v>8.3848427841977977E-2</v>
      </c>
    </row>
    <row r="309" spans="21:22" x14ac:dyDescent="0.3">
      <c r="U309" s="28">
        <v>6.12</v>
      </c>
      <c r="V309" s="27">
        <f t="shared" si="5"/>
        <v>8.3301294373958737E-2</v>
      </c>
    </row>
    <row r="310" spans="21:22" x14ac:dyDescent="0.3">
      <c r="U310" s="28">
        <v>6.14</v>
      </c>
      <c r="V310" s="27">
        <f t="shared" si="5"/>
        <v>8.2759498774522822E-2</v>
      </c>
    </row>
    <row r="311" spans="21:22" x14ac:dyDescent="0.3">
      <c r="U311" s="28">
        <v>6.16</v>
      </c>
      <c r="V311" s="27">
        <f t="shared" si="5"/>
        <v>8.2222971833361455E-2</v>
      </c>
    </row>
    <row r="312" spans="21:22" x14ac:dyDescent="0.3">
      <c r="U312" s="28">
        <v>6.18</v>
      </c>
      <c r="V312" s="27">
        <f t="shared" si="5"/>
        <v>8.1691645458258716E-2</v>
      </c>
    </row>
    <row r="313" spans="21:22" x14ac:dyDescent="0.3">
      <c r="U313" s="28">
        <v>6.2</v>
      </c>
      <c r="V313" s="27">
        <f t="shared" si="5"/>
        <v>8.1165452653485945E-2</v>
      </c>
    </row>
    <row r="314" spans="21:22" x14ac:dyDescent="0.3">
      <c r="U314" s="28">
        <v>6.22</v>
      </c>
      <c r="V314" s="27">
        <f t="shared" si="5"/>
        <v>8.0644327498681792E-2</v>
      </c>
    </row>
    <row r="315" spans="21:22" x14ac:dyDescent="0.3">
      <c r="U315" s="28">
        <v>6.24</v>
      </c>
      <c r="V315" s="27">
        <f t="shared" si="5"/>
        <v>8.0128205128205121E-2</v>
      </c>
    </row>
    <row r="316" spans="21:22" x14ac:dyDescent="0.3">
      <c r="U316" s="28">
        <v>6.26</v>
      </c>
      <c r="V316" s="27">
        <f t="shared" si="5"/>
        <v>7.9617021710949393E-2</v>
      </c>
    </row>
    <row r="317" spans="21:22" x14ac:dyDescent="0.3">
      <c r="U317" s="28">
        <v>6.28</v>
      </c>
      <c r="V317" s="27">
        <f t="shared" si="5"/>
        <v>7.9110714430605703E-2</v>
      </c>
    </row>
    <row r="318" spans="21:22" x14ac:dyDescent="0.3">
      <c r="U318" s="28">
        <v>6.3</v>
      </c>
      <c r="V318" s="27">
        <f t="shared" si="5"/>
        <v>7.8609221466364329E-2</v>
      </c>
    </row>
    <row r="319" spans="21:22" x14ac:dyDescent="0.3">
      <c r="U319" s="28">
        <v>6.32</v>
      </c>
      <c r="V319" s="27">
        <f t="shared" si="5"/>
        <v>7.8112481974042608E-2</v>
      </c>
    </row>
    <row r="320" spans="21:22" x14ac:dyDescent="0.3">
      <c r="U320" s="28">
        <v>6.34</v>
      </c>
      <c r="V320" s="27">
        <f t="shared" si="5"/>
        <v>7.7620436067629292E-2</v>
      </c>
    </row>
    <row r="321" spans="21:22" x14ac:dyDescent="0.3">
      <c r="U321" s="28">
        <v>6.36</v>
      </c>
      <c r="V321" s="27">
        <f t="shared" si="5"/>
        <v>7.7133024801234129E-2</v>
      </c>
    </row>
    <row r="322" spans="21:22" x14ac:dyDescent="0.3">
      <c r="U322" s="28">
        <v>6.38</v>
      </c>
      <c r="V322" s="27">
        <f t="shared" si="5"/>
        <v>7.6650190151433262E-2</v>
      </c>
    </row>
    <row r="323" spans="21:22" x14ac:dyDescent="0.3">
      <c r="U323" s="28">
        <v>6.4</v>
      </c>
      <c r="V323" s="27">
        <f t="shared" ref="V323:V378" si="6">IF(U323&lt;=$F$18,$C$15*(0.4+0.6*(U323/$F$18)),IF(U323&lt;=$F$19,$C$15,IF(U323&lt;$F$20,$C$16/U323,IF(U323&gt;=$F$20,$C$16*$F$20/(U323^2)))))</f>
        <v>7.6171874999999986E-2</v>
      </c>
    </row>
    <row r="324" spans="21:22" x14ac:dyDescent="0.3">
      <c r="U324" s="28">
        <v>6.42</v>
      </c>
      <c r="V324" s="27">
        <f t="shared" si="6"/>
        <v>7.5698023117011681E-2</v>
      </c>
    </row>
    <row r="325" spans="21:22" x14ac:dyDescent="0.3">
      <c r="U325" s="28">
        <v>6.44</v>
      </c>
      <c r="V325" s="27">
        <f t="shared" si="6"/>
        <v>7.5228579144323127E-2</v>
      </c>
    </row>
    <row r="326" spans="21:22" x14ac:dyDescent="0.3">
      <c r="U326" s="28">
        <v>6.46</v>
      </c>
      <c r="V326" s="27">
        <f t="shared" si="6"/>
        <v>7.4763488579397866E-2</v>
      </c>
    </row>
    <row r="327" spans="21:22" x14ac:dyDescent="0.3">
      <c r="U327" s="28">
        <v>6.48</v>
      </c>
      <c r="V327" s="27">
        <f t="shared" si="6"/>
        <v>7.4302697759487876E-2</v>
      </c>
    </row>
    <row r="328" spans="21:22" x14ac:dyDescent="0.3">
      <c r="U328" s="28">
        <v>6.5</v>
      </c>
      <c r="V328" s="27">
        <f t="shared" si="6"/>
        <v>7.3846153846153853E-2</v>
      </c>
    </row>
    <row r="329" spans="21:22" x14ac:dyDescent="0.3">
      <c r="U329" s="28">
        <v>6.52</v>
      </c>
      <c r="V329" s="27">
        <f t="shared" si="6"/>
        <v>7.3393804810117064E-2</v>
      </c>
    </row>
    <row r="330" spans="21:22" x14ac:dyDescent="0.3">
      <c r="U330" s="28">
        <v>6.54</v>
      </c>
      <c r="V330" s="27">
        <f t="shared" si="6"/>
        <v>7.2945599416435206E-2</v>
      </c>
    </row>
    <row r="331" spans="21:22" x14ac:dyDescent="0.3">
      <c r="U331" s="28">
        <v>6.56</v>
      </c>
      <c r="V331" s="27">
        <f t="shared" si="6"/>
        <v>7.2501487209994067E-2</v>
      </c>
    </row>
    <row r="332" spans="21:22" x14ac:dyDescent="0.3">
      <c r="U332" s="28">
        <v>6.58</v>
      </c>
      <c r="V332" s="27">
        <f t="shared" si="6"/>
        <v>7.2061418501307276E-2</v>
      </c>
    </row>
    <row r="333" spans="21:22" x14ac:dyDescent="0.3">
      <c r="U333" s="28">
        <v>6.6</v>
      </c>
      <c r="V333" s="27">
        <f t="shared" si="6"/>
        <v>7.1625344352617096E-2</v>
      </c>
    </row>
    <row r="334" spans="21:22" x14ac:dyDescent="0.3">
      <c r="U334" s="28">
        <v>6.62</v>
      </c>
      <c r="V334" s="27">
        <f t="shared" si="6"/>
        <v>7.1193216564288384E-2</v>
      </c>
    </row>
    <row r="335" spans="21:22" x14ac:dyDescent="0.3">
      <c r="U335" s="28">
        <v>6.64</v>
      </c>
      <c r="V335" s="27">
        <f t="shared" si="6"/>
        <v>7.0764987661489337E-2</v>
      </c>
    </row>
    <row r="336" spans="21:22" x14ac:dyDescent="0.3">
      <c r="U336" s="28">
        <v>6.66</v>
      </c>
      <c r="V336" s="27">
        <f t="shared" si="6"/>
        <v>7.0340610881151414E-2</v>
      </c>
    </row>
    <row r="337" spans="21:22" x14ac:dyDescent="0.3">
      <c r="U337" s="28">
        <v>6.68</v>
      </c>
      <c r="V337" s="27">
        <f t="shared" si="6"/>
        <v>6.9920040159202557E-2</v>
      </c>
    </row>
    <row r="338" spans="21:22" x14ac:dyDescent="0.3">
      <c r="U338" s="28">
        <v>6.7</v>
      </c>
      <c r="V338" s="27">
        <f t="shared" si="6"/>
        <v>6.9503230118066389E-2</v>
      </c>
    </row>
    <row r="339" spans="21:22" x14ac:dyDescent="0.3">
      <c r="U339" s="28">
        <v>6.72</v>
      </c>
      <c r="V339" s="27">
        <f t="shared" si="6"/>
        <v>6.9090136054421783E-2</v>
      </c>
    </row>
    <row r="340" spans="21:22" x14ac:dyDescent="0.3">
      <c r="U340" s="28">
        <v>6.74</v>
      </c>
      <c r="V340" s="27">
        <f t="shared" si="6"/>
        <v>6.8680713927216044E-2</v>
      </c>
    </row>
    <row r="341" spans="21:22" x14ac:dyDescent="0.3">
      <c r="U341" s="28">
        <v>6.76</v>
      </c>
      <c r="V341" s="27">
        <f t="shared" si="6"/>
        <v>6.8274920345926277E-2</v>
      </c>
    </row>
    <row r="342" spans="21:22" x14ac:dyDescent="0.3">
      <c r="U342" s="28">
        <v>6.78</v>
      </c>
      <c r="V342" s="27">
        <f t="shared" si="6"/>
        <v>6.7872712559062312E-2</v>
      </c>
    </row>
    <row r="343" spans="21:22" x14ac:dyDescent="0.3">
      <c r="U343" s="28">
        <v>6.8</v>
      </c>
      <c r="V343" s="27">
        <f t="shared" si="6"/>
        <v>6.7474048442906581E-2</v>
      </c>
    </row>
    <row r="344" spans="21:22" x14ac:dyDescent="0.3">
      <c r="U344" s="28">
        <v>6.82</v>
      </c>
      <c r="V344" s="27">
        <f t="shared" si="6"/>
        <v>6.7078886490484255E-2</v>
      </c>
    </row>
    <row r="345" spans="21:22" x14ac:dyDescent="0.3">
      <c r="U345" s="28">
        <v>6.84</v>
      </c>
      <c r="V345" s="27">
        <f t="shared" si="6"/>
        <v>6.6687185800759219E-2</v>
      </c>
    </row>
    <row r="346" spans="21:22" x14ac:dyDescent="0.3">
      <c r="U346" s="28">
        <v>6.86</v>
      </c>
      <c r="V346" s="27">
        <f t="shared" si="6"/>
        <v>6.6298906068049876E-2</v>
      </c>
    </row>
    <row r="347" spans="21:22" x14ac:dyDescent="0.3">
      <c r="U347" s="28">
        <v>6.88</v>
      </c>
      <c r="V347" s="27">
        <f t="shared" si="6"/>
        <v>6.5914007571660369E-2</v>
      </c>
    </row>
    <row r="348" spans="21:22" x14ac:dyDescent="0.3">
      <c r="U348" s="28">
        <v>6.9</v>
      </c>
      <c r="V348" s="27">
        <f t="shared" si="6"/>
        <v>6.5532451165721484E-2</v>
      </c>
    </row>
    <row r="349" spans="21:22" x14ac:dyDescent="0.3">
      <c r="U349" s="28">
        <v>6.92</v>
      </c>
      <c r="V349" s="27">
        <f t="shared" si="6"/>
        <v>6.5154198269237198E-2</v>
      </c>
    </row>
    <row r="350" spans="21:22" x14ac:dyDescent="0.3">
      <c r="U350" s="28">
        <v>6.94</v>
      </c>
      <c r="V350" s="27">
        <f t="shared" si="6"/>
        <v>6.4779210856331343E-2</v>
      </c>
    </row>
    <row r="351" spans="21:22" x14ac:dyDescent="0.3">
      <c r="U351" s="28">
        <v>6.96</v>
      </c>
      <c r="V351" s="27">
        <f t="shared" si="6"/>
        <v>6.4407451446690453E-2</v>
      </c>
    </row>
    <row r="352" spans="21:22" x14ac:dyDescent="0.3">
      <c r="U352" s="28">
        <v>6.98</v>
      </c>
      <c r="V352" s="27">
        <f t="shared" si="6"/>
        <v>6.4038883096197888E-2</v>
      </c>
    </row>
    <row r="353" spans="21:22" x14ac:dyDescent="0.3">
      <c r="U353" s="28">
        <v>7</v>
      </c>
      <c r="V353" s="27">
        <f t="shared" si="6"/>
        <v>6.3673469387755102E-2</v>
      </c>
    </row>
    <row r="354" spans="21:22" x14ac:dyDescent="0.3">
      <c r="U354" s="28">
        <v>7.02</v>
      </c>
      <c r="V354" s="27">
        <f t="shared" si="6"/>
        <v>6.3311174422285538E-2</v>
      </c>
    </row>
    <row r="355" spans="21:22" x14ac:dyDescent="0.3">
      <c r="U355" s="28">
        <v>7.04</v>
      </c>
      <c r="V355" s="27">
        <f t="shared" si="6"/>
        <v>6.2951962809917356E-2</v>
      </c>
    </row>
    <row r="356" spans="21:22" x14ac:dyDescent="0.3">
      <c r="U356" s="28">
        <v>7.06</v>
      </c>
      <c r="V356" s="27">
        <f t="shared" si="6"/>
        <v>6.2595799661340684E-2</v>
      </c>
    </row>
    <row r="357" spans="21:22" x14ac:dyDescent="0.3">
      <c r="U357" s="28">
        <v>7.08</v>
      </c>
      <c r="V357" s="27">
        <f t="shared" si="6"/>
        <v>6.2242650579335437E-2</v>
      </c>
    </row>
    <row r="358" spans="21:22" x14ac:dyDescent="0.3">
      <c r="U358" s="28">
        <v>7.1</v>
      </c>
      <c r="V358" s="27">
        <f t="shared" si="6"/>
        <v>6.1892481650466187E-2</v>
      </c>
    </row>
    <row r="359" spans="21:22" x14ac:dyDescent="0.3">
      <c r="U359" s="28">
        <v>7.12</v>
      </c>
      <c r="V359" s="27">
        <f t="shared" si="6"/>
        <v>6.1545259436939781E-2</v>
      </c>
    </row>
    <row r="360" spans="21:22" x14ac:dyDescent="0.3">
      <c r="U360" s="28">
        <v>7.14</v>
      </c>
      <c r="V360" s="27">
        <f t="shared" si="6"/>
        <v>6.1200950968622748E-2</v>
      </c>
    </row>
    <row r="361" spans="21:22" x14ac:dyDescent="0.3">
      <c r="U361" s="28">
        <v>7.16</v>
      </c>
      <c r="V361" s="27">
        <f t="shared" si="6"/>
        <v>6.0859523735214263E-2</v>
      </c>
    </row>
    <row r="362" spans="21:22" x14ac:dyDescent="0.3">
      <c r="U362" s="28">
        <v>7.18</v>
      </c>
      <c r="V362" s="27">
        <f t="shared" si="6"/>
        <v>6.0520945678571712E-2</v>
      </c>
    </row>
    <row r="363" spans="21:22" x14ac:dyDescent="0.3">
      <c r="U363" s="28">
        <v>7.2</v>
      </c>
      <c r="V363" s="27">
        <f t="shared" si="6"/>
        <v>6.0185185185185182E-2</v>
      </c>
    </row>
    <row r="364" spans="21:22" x14ac:dyDescent="0.3">
      <c r="U364" s="28">
        <v>7.22</v>
      </c>
      <c r="V364" s="27">
        <f t="shared" si="6"/>
        <v>5.9852211078797742E-2</v>
      </c>
    </row>
    <row r="365" spans="21:22" x14ac:dyDescent="0.3">
      <c r="U365" s="28">
        <v>7.24</v>
      </c>
      <c r="V365" s="27">
        <f t="shared" si="6"/>
        <v>5.9521992613168095E-2</v>
      </c>
    </row>
    <row r="366" spans="21:22" x14ac:dyDescent="0.3">
      <c r="U366" s="28">
        <v>7.26</v>
      </c>
      <c r="V366" s="27">
        <f t="shared" si="6"/>
        <v>5.9194499464972794E-2</v>
      </c>
    </row>
    <row r="367" spans="21:22" x14ac:dyDescent="0.3">
      <c r="U367" s="28">
        <v>7.28</v>
      </c>
      <c r="V367" s="27">
        <f t="shared" si="6"/>
        <v>5.8869701726844581E-2</v>
      </c>
    </row>
    <row r="368" spans="21:22" x14ac:dyDescent="0.3">
      <c r="U368" s="28">
        <v>7.3</v>
      </c>
      <c r="V368" s="27">
        <f t="shared" si="6"/>
        <v>5.8547569900544195E-2</v>
      </c>
    </row>
    <row r="369" spans="21:22" x14ac:dyDescent="0.3">
      <c r="U369" s="28">
        <v>7.32</v>
      </c>
      <c r="V369" s="27">
        <f t="shared" si="6"/>
        <v>5.8228074890262466E-2</v>
      </c>
    </row>
    <row r="370" spans="21:22" x14ac:dyDescent="0.3">
      <c r="U370" s="28">
        <v>7.34</v>
      </c>
      <c r="V370" s="27">
        <f t="shared" si="6"/>
        <v>5.7911187996050162E-2</v>
      </c>
    </row>
    <row r="371" spans="21:22" x14ac:dyDescent="0.3">
      <c r="U371" s="28">
        <v>7.36</v>
      </c>
      <c r="V371" s="27">
        <f t="shared" si="6"/>
        <v>5.7596880907372403E-2</v>
      </c>
    </row>
    <row r="372" spans="21:22" x14ac:dyDescent="0.3">
      <c r="U372" s="28">
        <v>7.38</v>
      </c>
      <c r="V372" s="27">
        <f t="shared" si="6"/>
        <v>5.7285125696785427E-2</v>
      </c>
    </row>
    <row r="373" spans="21:22" x14ac:dyDescent="0.3">
      <c r="U373" s="28">
        <v>7.4</v>
      </c>
      <c r="V373" s="27">
        <f t="shared" si="6"/>
        <v>5.697589481373265E-2</v>
      </c>
    </row>
    <row r="374" spans="21:22" x14ac:dyDescent="0.3">
      <c r="U374" s="28">
        <v>7.42</v>
      </c>
      <c r="V374" s="27">
        <f t="shared" si="6"/>
        <v>5.6669161078457736E-2</v>
      </c>
    </row>
    <row r="375" spans="21:22" x14ac:dyDescent="0.3">
      <c r="U375" s="28">
        <v>7.44</v>
      </c>
      <c r="V375" s="27">
        <f t="shared" si="6"/>
        <v>5.6364897676031908E-2</v>
      </c>
    </row>
    <row r="376" spans="21:22" x14ac:dyDescent="0.3">
      <c r="U376" s="28">
        <v>7.46</v>
      </c>
      <c r="V376" s="27">
        <f t="shared" si="6"/>
        <v>5.6063078150493426E-2</v>
      </c>
    </row>
    <row r="377" spans="21:22" x14ac:dyDescent="0.3">
      <c r="U377" s="28">
        <v>7.48</v>
      </c>
      <c r="V377" s="27">
        <f t="shared" si="6"/>
        <v>5.5763676399096337E-2</v>
      </c>
    </row>
    <row r="378" spans="21:22" x14ac:dyDescent="0.3">
      <c r="U378" s="28">
        <v>7.5</v>
      </c>
      <c r="V378" s="27">
        <f t="shared" si="6"/>
        <v>5.5466666666666671E-2</v>
      </c>
    </row>
  </sheetData>
  <sheetProtection algorithmName="SHA-512" hashValue="CiRlZu7tQuNjRwBuOnDz4+LDcrenV3j23RiyBrKZG5UYby+O1/CyewTDt4qs6iJfgwYV22bYuui5TsahYvbCnQ==" saltValue="jPOEOYDf/BsfBZOlzcnFVQ==" spinCount="100000" sheet="1" objects="1" scenarios="1"/>
  <mergeCells count="10">
    <mergeCell ref="P3:S9"/>
    <mergeCell ref="A27:D27"/>
    <mergeCell ref="G3:L3"/>
    <mergeCell ref="G4:L4"/>
    <mergeCell ref="G2:M2"/>
    <mergeCell ref="A1:C2"/>
    <mergeCell ref="G5:L5"/>
    <mergeCell ref="G6:L6"/>
    <mergeCell ref="G7:L7"/>
    <mergeCell ref="G8:L8"/>
  </mergeCells>
  <dataValidations count="1">
    <dataValidation type="list" allowBlank="1" showInputMessage="1" showErrorMessage="1" sqref="C5" xr:uid="{47421DAE-A66A-4A0F-BCF3-7026CC18DDA7}">
      <formula1>$M$3:$M$8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Ie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</dc:creator>
  <cp:lastModifiedBy>Ali</cp:lastModifiedBy>
  <dcterms:created xsi:type="dcterms:W3CDTF">2025-04-10T07:09:04Z</dcterms:created>
  <dcterms:modified xsi:type="dcterms:W3CDTF">2025-04-17T07:44:06Z</dcterms:modified>
</cp:coreProperties>
</file>