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ile\Excel\"/>
    </mc:Choice>
  </mc:AlternateContent>
  <workbookProtection workbookAlgorithmName="SHA-512" workbookHashValue="ohqPobhn2OP734HK9kZkyArXknmDlErPewbGsyTDKEzdKc8XPlIpTNrmxuzFljEADqXA7JXfu1gXii4Q9t2SSQ==" workbookSaltValue="o7patp2FmEBdKpjFzJUkIw==" workbookSpinCount="100000" lockStructure="1"/>
  <bookViews>
    <workbookView xWindow="0" yWindow="0" windowWidth="23040" windowHeight="9384" activeTab="2"/>
  </bookViews>
  <sheets>
    <sheet name="Ld-Overlap" sheetId="1" r:id="rId1"/>
    <sheet name="Ldh" sheetId="2" r:id="rId2"/>
    <sheet name="Ldc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19" i="3"/>
  <c r="D20" i="3"/>
  <c r="D21" i="3"/>
  <c r="D22" i="3"/>
  <c r="D23" i="3"/>
  <c r="D24" i="3"/>
  <c r="D25" i="3"/>
  <c r="D17" i="3"/>
  <c r="D16" i="3"/>
  <c r="D15" i="3"/>
  <c r="U18" i="3"/>
  <c r="U19" i="3"/>
  <c r="D26" i="2" l="1"/>
  <c r="D25" i="2"/>
  <c r="Z22" i="2" s="1"/>
  <c r="D8" i="2"/>
  <c r="D7" i="2"/>
  <c r="R39" i="1"/>
  <c r="R40" i="1" s="1"/>
  <c r="R41" i="1" s="1"/>
  <c r="R42" i="1" s="1"/>
  <c r="U58" i="1"/>
  <c r="D28" i="2" l="1"/>
  <c r="D7" i="1"/>
  <c r="D8" i="1" s="1"/>
  <c r="D53" i="2" l="1"/>
  <c r="F53" i="2" s="1"/>
  <c r="D57" i="2"/>
  <c r="F57" i="2" s="1"/>
  <c r="D61" i="2"/>
  <c r="F61" i="2" s="1"/>
  <c r="D60" i="2"/>
  <c r="F60" i="2" s="1"/>
  <c r="D54" i="2"/>
  <c r="F54" i="2" s="1"/>
  <c r="D58" i="2"/>
  <c r="F58" i="2" s="1"/>
  <c r="D62" i="2"/>
  <c r="F62" i="2" s="1"/>
  <c r="D56" i="2"/>
  <c r="F56" i="2" s="1"/>
  <c r="D55" i="2"/>
  <c r="F55" i="2" s="1"/>
  <c r="D59" i="2"/>
  <c r="F59" i="2" s="1"/>
  <c r="D52" i="2"/>
  <c r="F52" i="2" s="1"/>
  <c r="D9" i="1"/>
  <c r="D45" i="1" s="1"/>
  <c r="L27" i="1"/>
  <c r="M27" i="1"/>
  <c r="N25" i="1"/>
  <c r="U25" i="1" s="1"/>
  <c r="N24" i="1"/>
  <c r="U24" i="1" s="1"/>
  <c r="N26" i="1"/>
  <c r="U26" i="1" s="1"/>
  <c r="N27" i="1"/>
  <c r="U27" i="1" s="1"/>
  <c r="N23" i="1"/>
  <c r="U23" i="1" s="1"/>
  <c r="N22" i="1"/>
  <c r="U22" i="1" s="1"/>
  <c r="N21" i="1"/>
  <c r="U21" i="1" s="1"/>
  <c r="N20" i="1"/>
  <c r="U20" i="1" s="1"/>
  <c r="N19" i="1"/>
  <c r="U19" i="1" s="1"/>
  <c r="N18" i="1"/>
  <c r="U18" i="1" s="1"/>
  <c r="N17" i="1"/>
  <c r="U17" i="1" s="1"/>
  <c r="M25" i="1" l="1"/>
  <c r="T25" i="1" s="1"/>
  <c r="M20" i="1"/>
  <c r="T20" i="1" s="1"/>
  <c r="L24" i="1"/>
  <c r="S24" i="1" s="1"/>
  <c r="L23" i="1"/>
  <c r="S23" i="1" s="1"/>
  <c r="L20" i="1"/>
  <c r="S20" i="1" s="1"/>
  <c r="M26" i="1"/>
  <c r="T26" i="1" s="1"/>
  <c r="M17" i="1"/>
  <c r="T17" i="1" s="1"/>
  <c r="M21" i="1"/>
  <c r="T21" i="1" s="1"/>
  <c r="L25" i="1"/>
  <c r="S25" i="1" s="1"/>
  <c r="L17" i="1"/>
  <c r="S17" i="1" s="1"/>
  <c r="L21" i="1"/>
  <c r="S21" i="1" s="1"/>
  <c r="M24" i="1"/>
  <c r="T24" i="1" s="1"/>
  <c r="M23" i="1"/>
  <c r="T23" i="1" s="1"/>
  <c r="L19" i="1"/>
  <c r="S19" i="1" s="1"/>
  <c r="T27" i="1"/>
  <c r="M18" i="1"/>
  <c r="T18" i="1" s="1"/>
  <c r="M22" i="1"/>
  <c r="T22" i="1" s="1"/>
  <c r="L26" i="1"/>
  <c r="S26" i="1" s="1"/>
  <c r="L18" i="1"/>
  <c r="S18" i="1" s="1"/>
  <c r="L22" i="1"/>
  <c r="S22" i="1" s="1"/>
  <c r="M19" i="1"/>
  <c r="T19" i="1" s="1"/>
  <c r="S27" i="1"/>
</calcChain>
</file>

<file path=xl/sharedStrings.xml><?xml version="1.0" encoding="utf-8"?>
<sst xmlns="http://schemas.openxmlformats.org/spreadsheetml/2006/main" count="142" uniqueCount="65">
  <si>
    <t>مقاومت فشاری بتن</t>
  </si>
  <si>
    <t>MPA</t>
  </si>
  <si>
    <t xml:space="preserve">تنش تسلیم آرماتور </t>
  </si>
  <si>
    <t xml:space="preserve">ضریب رده ی فولاد </t>
  </si>
  <si>
    <t>-</t>
  </si>
  <si>
    <t>ضریب پوشش آرماتور</t>
  </si>
  <si>
    <t xml:space="preserve">ضریب اندازه </t>
  </si>
  <si>
    <t>ضریب موقعیت</t>
  </si>
  <si>
    <r>
      <t xml:space="preserve">طول مهاری میلگرد مستقیم </t>
    </r>
    <r>
      <rPr>
        <b/>
        <sz val="16"/>
        <color theme="1"/>
        <rFont val="Calibri Light"/>
        <family val="1"/>
        <scheme val="major"/>
      </rPr>
      <t>Ld</t>
    </r>
  </si>
  <si>
    <t>No.</t>
  </si>
  <si>
    <t>diam
(mm)</t>
  </si>
  <si>
    <t>تیرها و فونداسیون ها</t>
  </si>
  <si>
    <t>ستون‌ها و دیوارها</t>
  </si>
  <si>
    <t xml:space="preserve">آرماتور تحتانی </t>
  </si>
  <si>
    <t>آرماتور فوقانی</t>
  </si>
  <si>
    <t>𝚽8</t>
  </si>
  <si>
    <t>𝚽10</t>
  </si>
  <si>
    <t>𝚽12</t>
  </si>
  <si>
    <t>𝚽14</t>
  </si>
  <si>
    <t>𝚽16</t>
  </si>
  <si>
    <t>𝚽18</t>
  </si>
  <si>
    <t>𝚽20</t>
  </si>
  <si>
    <t>𝚽22</t>
  </si>
  <si>
    <t>𝚽25</t>
  </si>
  <si>
    <t>𝚽28</t>
  </si>
  <si>
    <t>𝚽32</t>
  </si>
  <si>
    <t>&gt;20</t>
  </si>
  <si>
    <t>&lt;20</t>
  </si>
  <si>
    <t>فوقانی</t>
  </si>
  <si>
    <t>تحتانی</t>
  </si>
  <si>
    <t>محاسبه طول گیرایی Ld بر اساس رابطه دقیق</t>
  </si>
  <si>
    <t>ضریب Cb</t>
  </si>
  <si>
    <t>mm</t>
  </si>
  <si>
    <t xml:space="preserve">قطرخاموت </t>
  </si>
  <si>
    <t>فاصله خاموت ها</t>
  </si>
  <si>
    <t xml:space="preserve">تعداد آرماتور طولی </t>
  </si>
  <si>
    <t xml:space="preserve">قطر آرماتور اصلی </t>
  </si>
  <si>
    <t xml:space="preserve">طول مهار </t>
  </si>
  <si>
    <t xml:space="preserve">موقعیت آرماتور </t>
  </si>
  <si>
    <t>Bot</t>
  </si>
  <si>
    <t>Top</t>
  </si>
  <si>
    <t>طول گیرایی آرماتور قلاب دار Ldh</t>
  </si>
  <si>
    <t>ضریب مقاومت بتن</t>
  </si>
  <si>
    <t>ضریب محل مهار</t>
  </si>
  <si>
    <r>
      <t xml:space="preserve">در صورتی که پوشش جانبی قلاب ها در داخل ستون از 65 میلی متر و یا 6 برابر قطر آرماتور بیشتر باشد ضریب برابر با </t>
    </r>
    <r>
      <rPr>
        <b/>
        <sz val="16"/>
        <color rgb="FFFF0000"/>
        <rFont val="B Nazanin"/>
        <charset val="178"/>
      </rPr>
      <t>1</t>
    </r>
    <r>
      <rPr>
        <b/>
        <sz val="14"/>
        <color theme="1"/>
        <rFont val="B Nazanin"/>
        <charset val="178"/>
      </rPr>
      <t xml:space="preserve"> میباشد در غیر این صورت برابر با </t>
    </r>
    <r>
      <rPr>
        <b/>
        <sz val="16"/>
        <color rgb="FFFF0000"/>
        <rFont val="B Nazanin"/>
        <charset val="178"/>
      </rPr>
      <t>1.25</t>
    </r>
    <r>
      <rPr>
        <b/>
        <sz val="14"/>
        <color theme="1"/>
        <rFont val="B Nazanin"/>
        <charset val="178"/>
      </rPr>
      <t xml:space="preserve"> میباشد.(تقریبا در تمامی تیرهای معقول در سازه این ضابطه رعایت </t>
    </r>
    <r>
      <rPr>
        <b/>
        <sz val="14"/>
        <color rgb="FFFF0000"/>
        <rFont val="B Nazanin"/>
        <charset val="178"/>
      </rPr>
      <t>میشود</t>
    </r>
    <r>
      <rPr>
        <b/>
        <sz val="14"/>
        <color theme="1"/>
        <rFont val="B Nazanin"/>
        <charset val="178"/>
      </rPr>
      <t>).</t>
    </r>
  </si>
  <si>
    <t>ضریب آرماتور محصور کننده</t>
  </si>
  <si>
    <t>کمترین بعد ستون</t>
  </si>
  <si>
    <r>
      <t xml:space="preserve">برای آرماتورهای کوچکتر از 36 میلی متر در صورتی که </t>
    </r>
    <r>
      <rPr>
        <b/>
        <sz val="14"/>
        <color rgb="FFFF0000"/>
        <rFont val="B Nazanin"/>
        <charset val="178"/>
      </rPr>
      <t>یکی</t>
    </r>
    <r>
      <rPr>
        <b/>
        <sz val="14"/>
        <color theme="1"/>
        <rFont val="B Nazanin"/>
        <charset val="178"/>
      </rPr>
      <t xml:space="preserve"> از شرط های زیر برقرار باشد میتوان ضریب را برابر با </t>
    </r>
    <r>
      <rPr>
        <b/>
        <sz val="16"/>
        <color rgb="FFFF0000"/>
        <rFont val="B Nazanin"/>
        <charset val="178"/>
      </rPr>
      <t>1</t>
    </r>
    <r>
      <rPr>
        <b/>
        <sz val="14"/>
        <color rgb="FFFF0000"/>
        <rFont val="B Nazanin"/>
        <charset val="178"/>
      </rPr>
      <t xml:space="preserve"> </t>
    </r>
    <r>
      <rPr>
        <b/>
        <sz val="14"/>
        <rFont val="B Nazanin"/>
        <charset val="178"/>
      </rPr>
      <t xml:space="preserve">در نظر گرفت در غیر این صورت باید ضریب را </t>
    </r>
    <r>
      <rPr>
        <b/>
        <sz val="18"/>
        <color rgb="FFFF0000"/>
        <rFont val="B Nazanin"/>
        <charset val="178"/>
      </rPr>
      <t>1.6</t>
    </r>
    <r>
      <rPr>
        <b/>
        <sz val="14"/>
        <rFont val="B Nazanin"/>
        <charset val="178"/>
      </rPr>
      <t xml:space="preserve"> در نظر گرفت.</t>
    </r>
  </si>
  <si>
    <t xml:space="preserve">تعداد خاموت در محل قلاب </t>
  </si>
  <si>
    <t xml:space="preserve">قطر خاموت و سنجاق </t>
  </si>
  <si>
    <t>تعداد ساق موجود در یک راستا</t>
  </si>
  <si>
    <t>قطر آرماتور طولی تیر</t>
  </si>
  <si>
    <t xml:space="preserve">تعداد آرماتور طولی تیر </t>
  </si>
  <si>
    <t>فاصله بین آرماتورهای طولی تیر</t>
  </si>
  <si>
    <t>مساحت آرماتورهای طولی تیر</t>
  </si>
  <si>
    <t>مساحت خاموت و سنجاقی های موجود</t>
  </si>
  <si>
    <t>طبق ACI 318-19 و مبحث نهم سال 99 طول مهاری آرماتور قلاب دار باید ضابطه مربوط به قاب های خمشی متوسط و ویژه را نیز رعایت کند.(در واقع بیشترین مقدار بین رابطه ی اصلی و رابطه موجود در فصل لرزه ایی اخذ شود)</t>
  </si>
  <si>
    <r>
      <t xml:space="preserve">طول مهاری میلگرد قلاب دار </t>
    </r>
    <r>
      <rPr>
        <b/>
        <sz val="14"/>
        <color theme="1"/>
        <rFont val="Calibri Light"/>
        <family val="1"/>
        <scheme val="major"/>
      </rPr>
      <t>Ldh</t>
    </r>
  </si>
  <si>
    <t>`</t>
  </si>
  <si>
    <t>طول گیرایی آرماتور کششی Ld</t>
  </si>
  <si>
    <t>طول گیرایی آرماتور فشاری Ldc</t>
  </si>
  <si>
    <t>ضریب محصور شدگی</t>
  </si>
  <si>
    <t>طول وصله آرماتورها OverLap</t>
  </si>
  <si>
    <r>
      <rPr>
        <b/>
        <sz val="14"/>
        <color theme="1"/>
        <rFont val="B Nazanin"/>
        <charset val="178"/>
      </rPr>
      <t xml:space="preserve">ضریب محصورشدگی آرماتورهای فشاری برابر با 1 در نظر گرفته میشود مگر اینکه شرایطی که در زیر گفته شده را برآورده کند.(در محاسبات جدول ذیل این ضریب برابر با </t>
    </r>
    <r>
      <rPr>
        <b/>
        <sz val="16"/>
        <color rgb="FFFF0000"/>
        <rFont val="B Nazanin"/>
        <charset val="178"/>
      </rPr>
      <t>1</t>
    </r>
    <r>
      <rPr>
        <b/>
        <sz val="14"/>
        <color theme="1"/>
        <rFont val="B Nazanin"/>
        <charset val="178"/>
      </rPr>
      <t xml:space="preserve"> در نظر گرفته شده است).</t>
    </r>
  </si>
  <si>
    <r>
      <t xml:space="preserve">طول مهاری میلگرد قلاب دار </t>
    </r>
    <r>
      <rPr>
        <b/>
        <sz val="14"/>
        <color theme="1"/>
        <rFont val="Calibri Light"/>
        <family val="1"/>
        <scheme val="major"/>
      </rPr>
      <t>Ldc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</si>
</sst>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0" x14ac:knownFonts="1">
    <font>
      <sz val="11"/>
      <color theme="1"/>
      <name val="Calibri"/>
      <family val="2"/>
      <scheme val="minor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6"/>
      <color theme="1"/>
      <name val="B Nazanin"/>
      <charset val="178"/>
    </font>
    <font>
      <b/>
      <sz val="16"/>
      <color theme="1"/>
      <name val="Calibri Light"/>
      <family val="1"/>
      <scheme val="major"/>
    </font>
    <font>
      <sz val="11"/>
      <color theme="1"/>
      <name val="Calibri"/>
      <family val="2"/>
      <charset val="178"/>
      <scheme val="minor"/>
    </font>
    <font>
      <b/>
      <sz val="10"/>
      <color theme="1"/>
      <name val="Calibri Light"/>
      <family val="1"/>
      <scheme val="major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B Nazanin"/>
      <charset val="178"/>
    </font>
    <font>
      <b/>
      <sz val="14"/>
      <color rgb="FFFF0000"/>
      <name val="B Nazanin"/>
      <charset val="178"/>
    </font>
    <font>
      <b/>
      <sz val="16"/>
      <color rgb="FFFF0000"/>
      <name val="B Nazanin"/>
      <charset val="178"/>
    </font>
    <font>
      <b/>
      <sz val="18"/>
      <color rgb="FFFF0000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5">
    <xf numFmtId="0" fontId="0" fillId="0" borderId="0" xfId="0"/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center" vertical="center"/>
    </xf>
    <xf numFmtId="0" fontId="0" fillId="0" borderId="18" xfId="0" applyBorder="1"/>
    <xf numFmtId="0" fontId="3" fillId="0" borderId="19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3" fillId="0" borderId="24" xfId="0" applyFont="1" applyBorder="1" applyAlignment="1">
      <alignment horizontal="center" vertical="center"/>
    </xf>
    <xf numFmtId="0" fontId="12" fillId="0" borderId="0" xfId="0" applyFont="1"/>
    <xf numFmtId="0" fontId="0" fillId="0" borderId="26" xfId="0" applyBorder="1"/>
    <xf numFmtId="0" fontId="0" fillId="0" borderId="0" xfId="0" applyAlignment="1"/>
    <xf numFmtId="0" fontId="11" fillId="0" borderId="0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18" xfId="0" applyBorder="1" applyProtection="1"/>
    <xf numFmtId="0" fontId="3" fillId="0" borderId="19" xfId="0" applyFont="1" applyBorder="1" applyAlignment="1" applyProtection="1">
      <alignment horizontal="center" vertical="center"/>
    </xf>
    <xf numFmtId="164" fontId="0" fillId="0" borderId="0" xfId="0" applyNumberFormat="1" applyProtection="1"/>
    <xf numFmtId="0" fontId="3" fillId="0" borderId="1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2" fillId="0" borderId="0" xfId="0" applyFont="1" applyProtection="1"/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2" fillId="6" borderId="38" xfId="0" applyFont="1" applyFill="1" applyBorder="1" applyAlignment="1" applyProtection="1">
      <alignment horizontal="center" vertical="center"/>
    </xf>
    <xf numFmtId="0" fontId="2" fillId="6" borderId="33" xfId="0" applyFont="1" applyFill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/>
      <protection hidden="1"/>
    </xf>
    <xf numFmtId="0" fontId="9" fillId="0" borderId="7" xfId="1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hidden="1"/>
    </xf>
    <xf numFmtId="0" fontId="18" fillId="0" borderId="40" xfId="1" applyFont="1" applyFill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2" fillId="4" borderId="16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18" fillId="0" borderId="41" xfId="1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3</xdr:row>
      <xdr:rowOff>171450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08660" y="72009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p>
                          <m:sSupPr>
                            <m:ctrlP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𝒇</m:t>
                            </m:r>
                          </m:e>
                          <m:sup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′</m:t>
                            </m:r>
                          </m:sup>
                        </m:sSup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08660" y="72009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 i="0">
                  <a:latin typeface="Cambria Math" panose="02040503050406030204" pitchFamily="18" charset="0"/>
                </a:rPr>
                <a:t>〖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𝒇^′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600" b="1" i="0">
                  <a:latin typeface="Cambria Math" panose="02040503050406030204" pitchFamily="18" charset="0"/>
                </a:rPr>
                <a:t>𝒄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7620</xdr:colOff>
      <xdr:row>5</xdr:row>
      <xdr:rowOff>68580</xdr:rowOff>
    </xdr:from>
    <xdr:ext cx="525780" cy="449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17220" y="114300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17220" y="114300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 i="0">
                  <a:latin typeface="Cambria Math" panose="02040503050406030204" pitchFamily="18" charset="0"/>
                </a:rPr>
                <a:t>𝑭_𝒚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15240</xdr:colOff>
      <xdr:row>6</xdr:row>
      <xdr:rowOff>53340</xdr:rowOff>
    </xdr:from>
    <xdr:ext cx="525780" cy="449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24840" y="154686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𝒈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24840" y="154686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</a:t>
              </a:r>
              <a:r>
                <a:rPr lang="en-US" sz="1600" b="1" i="0">
                  <a:latin typeface="Cambria Math" panose="02040503050406030204" pitchFamily="18" charset="0"/>
                </a:rPr>
                <a:t>𝒈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15240</xdr:colOff>
      <xdr:row>7</xdr:row>
      <xdr:rowOff>53340</xdr:rowOff>
    </xdr:from>
    <xdr:ext cx="525780" cy="449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624840" y="154686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𝒆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624840" y="154686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</a:t>
              </a:r>
              <a:r>
                <a:rPr lang="en-US" sz="1600" b="1" i="0">
                  <a:latin typeface="Cambria Math" panose="02040503050406030204" pitchFamily="18" charset="0"/>
                </a:rPr>
                <a:t>𝒆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38100</xdr:colOff>
      <xdr:row>8</xdr:row>
      <xdr:rowOff>213360</xdr:rowOff>
    </xdr:from>
    <xdr:ext cx="525780" cy="449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647700" y="252984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647700" y="252984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</a:t>
              </a:r>
              <a:r>
                <a:rPr lang="en-US" sz="1600" b="1" i="0">
                  <a:latin typeface="Cambria Math" panose="02040503050406030204" pitchFamily="18" charset="0"/>
                </a:rPr>
                <a:t>𝒔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11</xdr:col>
      <xdr:colOff>487680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17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18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19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20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21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7193280" y="4834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480060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7955280" y="4831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7" name="TextBox 26"/>
            <xdr:cNvSpPr txBox="1"/>
          </xdr:nvSpPr>
          <xdr:spPr>
            <a:xfrm>
              <a:off x="7955280" y="4831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17</xdr:row>
      <xdr:rowOff>7620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7970520" y="5212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7970520" y="5212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487680</xdr:colOff>
      <xdr:row>18</xdr:row>
      <xdr:rowOff>7620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7962900" y="54025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7962900" y="54025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19</xdr:row>
      <xdr:rowOff>7620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7970520" y="5593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7970520" y="55930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20</xdr:row>
      <xdr:rowOff>7620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7970520" y="57835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7970520" y="57835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502920</xdr:colOff>
      <xdr:row>21</xdr:row>
      <xdr:rowOff>15240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7978140" y="598170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7978140" y="598170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22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/>
            <xdr:cNvSpPr txBox="1"/>
          </xdr:nvSpPr>
          <xdr:spPr>
            <a:xfrm>
              <a:off x="7193280" y="5977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6" name="TextBox 45"/>
            <xdr:cNvSpPr txBox="1"/>
          </xdr:nvSpPr>
          <xdr:spPr>
            <a:xfrm>
              <a:off x="7193280" y="59778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23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9" name="TextBox 48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24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52" name="TextBox 51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25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55" name="TextBox 54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11</xdr:col>
      <xdr:colOff>487680</xdr:colOff>
      <xdr:row>26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58" name="TextBox 57"/>
            <xdr:cNvSpPr txBox="1"/>
          </xdr:nvSpPr>
          <xdr:spPr>
            <a:xfrm>
              <a:off x="7193280" y="616839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22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1" name="TextBox 60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23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2" name="TextBox 61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24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Box 62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3" name="TextBox 62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25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4" name="TextBox 63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12</xdr:col>
      <xdr:colOff>495300</xdr:colOff>
      <xdr:row>26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Box 64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5" name="TextBox 64"/>
            <xdr:cNvSpPr txBox="1"/>
          </xdr:nvSpPr>
          <xdr:spPr>
            <a:xfrm>
              <a:off x="797052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Box 65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6" name="TextBox 65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17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8" name="TextBox 67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18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Box 68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9" name="TextBox 68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19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0" name="TextBox 69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20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Box 70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1" name="TextBox 70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21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TextBox 71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2" name="TextBox 71"/>
            <xdr:cNvSpPr txBox="1"/>
          </xdr:nvSpPr>
          <xdr:spPr>
            <a:xfrm>
              <a:off x="8839200" y="4823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22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TextBox 72"/>
            <xdr:cNvSpPr txBox="1"/>
          </xdr:nvSpPr>
          <xdr:spPr>
            <a:xfrm>
              <a:off x="8839200" y="5966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3" name="TextBox 72"/>
            <xdr:cNvSpPr txBox="1"/>
          </xdr:nvSpPr>
          <xdr:spPr>
            <a:xfrm>
              <a:off x="8839200" y="59664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23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TextBox 73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4" name="TextBox 73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24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5" name="TextBox 74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13</xdr:col>
      <xdr:colOff>617220</xdr:colOff>
      <xdr:row>26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Box 76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7" name="TextBox 76"/>
            <xdr:cNvSpPr txBox="1"/>
          </xdr:nvSpPr>
          <xdr:spPr>
            <a:xfrm>
              <a:off x="8839200" y="61569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</xdr:col>
      <xdr:colOff>60960</xdr:colOff>
      <xdr:row>10</xdr:row>
      <xdr:rowOff>220980</xdr:rowOff>
    </xdr:from>
    <xdr:ext cx="525780" cy="449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TextBox 77"/>
            <xdr:cNvSpPr txBox="1"/>
          </xdr:nvSpPr>
          <xdr:spPr>
            <a:xfrm>
              <a:off x="670560" y="336042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𝒕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78" name="TextBox 77"/>
            <xdr:cNvSpPr txBox="1"/>
          </xdr:nvSpPr>
          <xdr:spPr>
            <a:xfrm>
              <a:off x="670560" y="3360420"/>
              <a:ext cx="525780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</a:t>
              </a:r>
              <a:r>
                <a:rPr lang="en-US" sz="1600" b="1" i="0">
                  <a:latin typeface="Cambria Math" panose="02040503050406030204" pitchFamily="18" charset="0"/>
                </a:rPr>
                <a:t>𝒕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13</xdr:col>
      <xdr:colOff>617220</xdr:colOff>
      <xdr:row>25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8" name="TextBox 87"/>
            <xdr:cNvSpPr txBox="1"/>
          </xdr:nvSpPr>
          <xdr:spPr>
            <a:xfrm>
              <a:off x="8839200" y="491490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88" name="TextBox 87"/>
            <xdr:cNvSpPr txBox="1"/>
          </xdr:nvSpPr>
          <xdr:spPr>
            <a:xfrm>
              <a:off x="8839200" y="491490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12022455" y="501205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12022455" y="501205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17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4" name="TextBox 293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94" name="TextBox 293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18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6" name="TextBox 295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96" name="TextBox 295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19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8" name="TextBox 297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98" name="TextBox 297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20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0" name="TextBox 299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0" name="TextBox 299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21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2" name="TextBox 301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2" name="TextBox 301"/>
            <xdr:cNvSpPr txBox="1"/>
          </xdr:nvSpPr>
          <xdr:spPr>
            <a:xfrm>
              <a:off x="12044789" y="521339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22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4" name="TextBox 303"/>
            <xdr:cNvSpPr txBox="1"/>
          </xdr:nvSpPr>
          <xdr:spPr>
            <a:xfrm>
              <a:off x="11987927" y="6257449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4" name="TextBox 303"/>
            <xdr:cNvSpPr txBox="1"/>
          </xdr:nvSpPr>
          <xdr:spPr>
            <a:xfrm>
              <a:off x="11987927" y="6257449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23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6" name="TextBox 305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6" name="TextBox 305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24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8" name="TextBox 307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8" name="TextBox 307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25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0" name="TextBox 309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10" name="TextBox 309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18</xdr:col>
      <xdr:colOff>516255</xdr:colOff>
      <xdr:row>26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2" name="TextBox 311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12" name="TextBox 311"/>
            <xdr:cNvSpPr txBox="1"/>
          </xdr:nvSpPr>
          <xdr:spPr>
            <a:xfrm>
              <a:off x="12070494" y="63998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4" name="TextBox 313"/>
            <xdr:cNvSpPr txBox="1"/>
          </xdr:nvSpPr>
          <xdr:spPr>
            <a:xfrm>
              <a:off x="12070494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14" name="TextBox 313"/>
            <xdr:cNvSpPr txBox="1"/>
          </xdr:nvSpPr>
          <xdr:spPr>
            <a:xfrm>
              <a:off x="12070494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16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6" name="TextBox 325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26" name="TextBox 325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17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1" name="TextBox 360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1" name="TextBox 360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18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2" name="TextBox 361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2" name="TextBox 361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19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3" name="TextBox 362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3" name="TextBox 362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20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4" name="TextBox 363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4" name="TextBox 363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21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5" name="TextBox 364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5" name="TextBox 364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22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6" name="TextBox 365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6" name="TextBox 365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23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7" name="TextBox 366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7" name="TextBox 366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24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8" name="TextBox 367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8" name="TextBox 367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25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9" name="TextBox 368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69" name="TextBox 368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19</xdr:col>
      <xdr:colOff>516255</xdr:colOff>
      <xdr:row>26</xdr:row>
      <xdr:rowOff>30480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0" name="TextBox 369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0" name="TextBox 369"/>
            <xdr:cNvSpPr txBox="1"/>
          </xdr:nvSpPr>
          <xdr:spPr>
            <a:xfrm>
              <a:off x="12824212" y="498348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17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2" name="TextBox 371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2" name="TextBox 371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18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3" name="TextBox 372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3" name="TextBox 372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19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4" name="TextBox 373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4" name="TextBox 373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20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5" name="TextBox 374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5" name="TextBox 374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21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6" name="TextBox 375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6" name="TextBox 375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22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7" name="TextBox 376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7" name="TextBox 376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23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8" name="TextBox 377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8" name="TextBox 377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24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9" name="TextBox 378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9" name="TextBox 378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25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0" name="TextBox 379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80" name="TextBox 379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20</xdr:col>
      <xdr:colOff>582514</xdr:colOff>
      <xdr:row>26</xdr:row>
      <xdr:rowOff>5633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1" name="TextBox 380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81" name="TextBox 380"/>
            <xdr:cNvSpPr txBox="1"/>
          </xdr:nvSpPr>
          <xdr:spPr>
            <a:xfrm>
              <a:off x="13652471" y="4958633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9</xdr:col>
      <xdr:colOff>209549</xdr:colOff>
      <xdr:row>3</xdr:row>
      <xdr:rowOff>38101</xdr:rowOff>
    </xdr:from>
    <xdr:to>
      <xdr:col>19</xdr:col>
      <xdr:colOff>733425</xdr:colOff>
      <xdr:row>8</xdr:row>
      <xdr:rowOff>367554</xdr:rowOff>
    </xdr:to>
    <xdr:sp macro="" textlink="">
      <xdr:nvSpPr>
        <xdr:cNvPr id="5" name="TextBox 4"/>
        <xdr:cNvSpPr txBox="1"/>
      </xdr:nvSpPr>
      <xdr:spPr>
        <a:xfrm>
          <a:off x="5695949" y="611842"/>
          <a:ext cx="7399805" cy="20955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600" b="1">
              <a:cs typeface="B Nazanin" panose="00000400000000000000" pitchFamily="2" charset="-78"/>
            </a:rPr>
            <a:t>محاسبه</a:t>
          </a:r>
          <a:r>
            <a:rPr lang="fa-IR" sz="1600" b="1" baseline="0">
              <a:cs typeface="B Nazanin" panose="00000400000000000000" pitchFamily="2" charset="-78"/>
            </a:rPr>
            <a:t> طول مهاری مستقیم،طول وصله و طول مهاری آرماتور قلاب دار بر اساس مبحث نهم ویرایش 99 و  </a:t>
          </a:r>
          <a:r>
            <a:rPr lang="en-US" sz="1600" b="1" baseline="0">
              <a:cs typeface="B Nazanin" panose="00000400000000000000" pitchFamily="2" charset="-78"/>
            </a:rPr>
            <a:t>ACI 318-19</a:t>
          </a:r>
          <a:r>
            <a:rPr lang="fa-IR" sz="1600" b="1" baseline="0">
              <a:cs typeface="B Nazanin" panose="00000400000000000000" pitchFamily="2" charset="-78"/>
            </a:rPr>
            <a:t> </a:t>
          </a:r>
          <a:endParaRPr lang="en-US" sz="1600" b="1" baseline="0">
            <a:cs typeface="B Nazanin" panose="00000400000000000000" pitchFamily="2" charset="-78"/>
          </a:endParaRPr>
        </a:p>
        <a:p>
          <a:pPr algn="ctr" rtl="1"/>
          <a:r>
            <a:rPr lang="fa-IR" sz="1600" b="1">
              <a:cs typeface="B Nazanin" panose="00000400000000000000" pitchFamily="2" charset="-78"/>
            </a:rPr>
            <a:t>تهیه</a:t>
          </a:r>
          <a:r>
            <a:rPr lang="fa-IR" sz="1600" b="1" baseline="0">
              <a:cs typeface="B Nazanin" panose="00000400000000000000" pitchFamily="2" charset="-78"/>
            </a:rPr>
            <a:t> و تنظیم:مهرداد کرمی</a:t>
          </a:r>
        </a:p>
        <a:p>
          <a:pPr algn="ctr" rtl="1"/>
          <a:r>
            <a:rPr lang="fa-IR" sz="1600" b="1" baseline="0">
              <a:cs typeface="B Nazanin" panose="00000400000000000000" pitchFamily="2" charset="-78"/>
            </a:rPr>
            <a:t>گروه طراحی و آموزشی پاراسیویل </a:t>
          </a:r>
        </a:p>
        <a:p>
          <a:pPr algn="ctr" rtl="1"/>
          <a:r>
            <a:rPr lang="fa-IR" sz="1600" b="1" baseline="0">
              <a:cs typeface="B Nazanin" panose="00000400000000000000" pitchFamily="2" charset="-78"/>
            </a:rPr>
            <a:t>ویرایش زمستان 99</a:t>
          </a:r>
          <a:endParaRPr lang="en-US" sz="1600" b="1" baseline="0">
            <a:cs typeface="B Nazanin" panose="00000400000000000000" pitchFamily="2" charset="-78"/>
          </a:endParaRPr>
        </a:p>
        <a:p>
          <a:pPr algn="r" rtl="1"/>
          <a:r>
            <a:rPr lang="fa-IR" sz="1600" b="1" baseline="0">
              <a:solidFill>
                <a:sysClr val="windowText" lastClr="000000"/>
              </a:solidFill>
              <a:cs typeface="B Nazanin" panose="00000400000000000000" pitchFamily="2" charset="-78"/>
            </a:rPr>
            <a:t>- برای استفاده فقط سلول های مقابل سلول های آبی رنگ باید تغییر کند.</a:t>
          </a:r>
          <a:endParaRPr lang="en-US" sz="1600" b="1">
            <a:solidFill>
              <a:sysClr val="windowText" lastClr="000000"/>
            </a:solidFill>
            <a:cs typeface="B Nazanin" panose="00000400000000000000" pitchFamily="2" charset="-78"/>
          </a:endParaRPr>
        </a:p>
      </xdr:txBody>
    </xdr:sp>
    <xdr:clientData/>
  </xdr:twoCellAnchor>
  <xdr:oneCellAnchor>
    <xdr:from>
      <xdr:col>1</xdr:col>
      <xdr:colOff>99060</xdr:colOff>
      <xdr:row>34</xdr:row>
      <xdr:rowOff>171450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TextBox 82"/>
            <xdr:cNvSpPr txBox="1"/>
          </xdr:nvSpPr>
          <xdr:spPr>
            <a:xfrm>
              <a:off x="708660" y="75057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𝑪</m:t>
                        </m:r>
                      </m:e>
                      <m:sub>
                        <m:r>
                          <a:rPr lang="en-US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83" name="TextBox 82"/>
            <xdr:cNvSpPr txBox="1"/>
          </xdr:nvSpPr>
          <xdr:spPr>
            <a:xfrm>
              <a:off x="708660" y="75057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𝑪_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𝒃</a:t>
              </a:r>
              <a:endParaRPr lang="en-US" sz="1400" b="1"/>
            </a:p>
          </xdr:txBody>
        </xdr:sp>
      </mc:Fallback>
    </mc:AlternateContent>
    <xdr:clientData/>
  </xdr:oneCellAnchor>
  <xdr:twoCellAnchor editAs="oneCell">
    <xdr:from>
      <xdr:col>9</xdr:col>
      <xdr:colOff>137161</xdr:colOff>
      <xdr:row>28</xdr:row>
      <xdr:rowOff>7620</xdr:rowOff>
    </xdr:from>
    <xdr:to>
      <xdr:col>12</xdr:col>
      <xdr:colOff>714981</xdr:colOff>
      <xdr:row>37</xdr:row>
      <xdr:rowOff>254853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3561" y="7498080"/>
          <a:ext cx="2574260" cy="2502753"/>
        </a:xfrm>
        <a:prstGeom prst="rect">
          <a:avLst/>
        </a:prstGeom>
      </xdr:spPr>
    </xdr:pic>
    <xdr:clientData/>
  </xdr:twoCellAnchor>
  <xdr:oneCellAnchor>
    <xdr:from>
      <xdr:col>10</xdr:col>
      <xdr:colOff>38100</xdr:colOff>
      <xdr:row>37</xdr:row>
      <xdr:rowOff>121920</xdr:rowOff>
    </xdr:from>
    <xdr:ext cx="1775460" cy="522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6134100" y="9867900"/>
              <a:ext cx="1775460" cy="522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400" b="0" i="1">
                      <a:latin typeface="Cambria Math" panose="02040503050406030204" pitchFamily="18" charset="0"/>
                    </a:rPr>
                    <m:t>𝑚𝑖𝑛</m:t>
                  </m:r>
                </m:oMath>
              </a14:m>
              <a:r>
                <a:rPr lang="en-US" sz="2400"/>
                <a:t>{</a:t>
              </a:r>
              <a:r>
                <a:rPr lang="en-US" sz="2400">
                  <a:solidFill>
                    <a:schemeClr val="accent1"/>
                  </a:solidFill>
                </a:rPr>
                <a:t>1</a:t>
              </a:r>
              <a:r>
                <a:rPr lang="en-US" sz="2400"/>
                <a:t>,</a:t>
              </a:r>
              <a:r>
                <a:rPr lang="en-US" sz="2400">
                  <a:solidFill>
                    <a:schemeClr val="accent1"/>
                  </a:solidFill>
                </a:rPr>
                <a:t>2</a:t>
              </a:r>
              <a:r>
                <a:rPr lang="en-US" sz="2400"/>
                <a:t>,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400" b="0" i="1">
                          <a:solidFill>
                            <a:schemeClr val="accent1"/>
                          </a:solidFill>
                          <a:latin typeface="Cambria Math" panose="02040503050406030204" pitchFamily="18" charset="0"/>
                        </a:rPr>
                        <m:t>3</m:t>
                      </m:r>
                    </m:num>
                    <m:den>
                      <m:r>
                        <a:rPr lang="en-US" sz="24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en-US" sz="2400"/>
                <a:t>}</a:t>
              </a: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6134100" y="9867900"/>
              <a:ext cx="1775460" cy="522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2400" b="0" i="0">
                  <a:latin typeface="Cambria Math" panose="02040503050406030204" pitchFamily="18" charset="0"/>
                </a:rPr>
                <a:t>𝑚𝑖𝑛</a:t>
              </a:r>
              <a:r>
                <a:rPr lang="en-US" sz="2400"/>
                <a:t>{</a:t>
              </a:r>
              <a:r>
                <a:rPr lang="en-US" sz="2400">
                  <a:solidFill>
                    <a:schemeClr val="accent1"/>
                  </a:solidFill>
                </a:rPr>
                <a:t>1</a:t>
              </a:r>
              <a:r>
                <a:rPr lang="en-US" sz="2400"/>
                <a:t>,</a:t>
              </a:r>
              <a:r>
                <a:rPr lang="en-US" sz="2400">
                  <a:solidFill>
                    <a:schemeClr val="accent1"/>
                  </a:solidFill>
                </a:rPr>
                <a:t>2</a:t>
              </a:r>
              <a:r>
                <a:rPr lang="en-US" sz="2400"/>
                <a:t>,</a:t>
              </a:r>
              <a:r>
                <a:rPr lang="en-US" sz="24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3/</a:t>
              </a:r>
              <a:r>
                <a:rPr lang="en-US" sz="2400" b="0" i="0">
                  <a:latin typeface="Cambria Math" panose="02040503050406030204" pitchFamily="18" charset="0"/>
                </a:rPr>
                <a:t>2</a:t>
              </a:r>
              <a:r>
                <a:rPr lang="en-US" sz="2400"/>
                <a:t>}</a:t>
              </a:r>
            </a:p>
          </xdr:txBody>
        </xdr:sp>
      </mc:Fallback>
    </mc:AlternateContent>
    <xdr:clientData/>
  </xdr:oneCellAnchor>
  <xdr:twoCellAnchor>
    <xdr:from>
      <xdr:col>9</xdr:col>
      <xdr:colOff>38100</xdr:colOff>
      <xdr:row>27</xdr:row>
      <xdr:rowOff>167640</xdr:rowOff>
    </xdr:from>
    <xdr:to>
      <xdr:col>13</xdr:col>
      <xdr:colOff>15240</xdr:colOff>
      <xdr:row>39</xdr:row>
      <xdr:rowOff>15240</xdr:rowOff>
    </xdr:to>
    <xdr:sp macro="" textlink="">
      <xdr:nvSpPr>
        <xdr:cNvPr id="8" name="Rectangle 7"/>
        <xdr:cNvSpPr/>
      </xdr:nvSpPr>
      <xdr:spPr>
        <a:xfrm>
          <a:off x="5524500" y="7475220"/>
          <a:ext cx="2720340" cy="300228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34</xdr:row>
      <xdr:rowOff>144780</xdr:rowOff>
    </xdr:from>
    <xdr:to>
      <xdr:col>9</xdr:col>
      <xdr:colOff>38100</xdr:colOff>
      <xdr:row>35</xdr:row>
      <xdr:rowOff>167640</xdr:rowOff>
    </xdr:to>
    <xdr:cxnSp macro="">
      <xdr:nvCxnSpPr>
        <xdr:cNvPr id="10" name="Straight Arrow Connector 9"/>
        <xdr:cNvCxnSpPr>
          <a:endCxn id="8" idx="1"/>
        </xdr:cNvCxnSpPr>
      </xdr:nvCxnSpPr>
      <xdr:spPr>
        <a:xfrm flipV="1">
          <a:off x="4267200" y="8976360"/>
          <a:ext cx="1257300" cy="21336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114300</xdr:colOff>
      <xdr:row>36</xdr:row>
      <xdr:rowOff>19050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TextBox 90"/>
            <xdr:cNvSpPr txBox="1"/>
          </xdr:nvSpPr>
          <xdr:spPr>
            <a:xfrm>
              <a:off x="723900" y="942213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𝒃𝒔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91" name="TextBox 90"/>
            <xdr:cNvSpPr txBox="1"/>
          </xdr:nvSpPr>
          <xdr:spPr>
            <a:xfrm>
              <a:off x="723900" y="942213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𝒅_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𝒃𝒔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114300</xdr:colOff>
      <xdr:row>37</xdr:row>
      <xdr:rowOff>34290</xdr:rowOff>
    </xdr:from>
    <xdr:ext cx="403860" cy="247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TextBox 91"/>
            <xdr:cNvSpPr txBox="1"/>
          </xdr:nvSpPr>
          <xdr:spPr>
            <a:xfrm>
              <a:off x="723900" y="9665970"/>
              <a:ext cx="403860" cy="247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latin typeface="Cambria Math" panose="02040503050406030204" pitchFamily="18" charset="0"/>
                      </a:rPr>
                      <m:t>𝑺</m:t>
                    </m:r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92" name="TextBox 91"/>
            <xdr:cNvSpPr txBox="1"/>
          </xdr:nvSpPr>
          <xdr:spPr>
            <a:xfrm>
              <a:off x="723900" y="9665970"/>
              <a:ext cx="403860" cy="247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𝑺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114300</xdr:colOff>
      <xdr:row>38</xdr:row>
      <xdr:rowOff>34290</xdr:rowOff>
    </xdr:from>
    <xdr:ext cx="403860" cy="247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" name="TextBox 101"/>
            <xdr:cNvSpPr txBox="1"/>
          </xdr:nvSpPr>
          <xdr:spPr>
            <a:xfrm>
              <a:off x="723900" y="9780270"/>
              <a:ext cx="403860" cy="247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latin typeface="Cambria Math" panose="02040503050406030204" pitchFamily="18" charset="0"/>
                      </a:rPr>
                      <m:t>𝑵</m:t>
                    </m:r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02" name="TextBox 101"/>
            <xdr:cNvSpPr txBox="1"/>
          </xdr:nvSpPr>
          <xdr:spPr>
            <a:xfrm>
              <a:off x="723900" y="9780270"/>
              <a:ext cx="403860" cy="247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400" b="1" i="0">
                  <a:latin typeface="Cambria Math" panose="02040503050406030204" pitchFamily="18" charset="0"/>
                </a:rPr>
                <a:t>𝑵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60960</xdr:colOff>
      <xdr:row>39</xdr:row>
      <xdr:rowOff>49530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4" name="TextBox 103"/>
            <xdr:cNvSpPr txBox="1"/>
          </xdr:nvSpPr>
          <xdr:spPr>
            <a:xfrm>
              <a:off x="670560" y="1051179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04" name="TextBox 103"/>
            <xdr:cNvSpPr txBox="1"/>
          </xdr:nvSpPr>
          <xdr:spPr>
            <a:xfrm>
              <a:off x="670560" y="1051179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𝒅_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𝒃</a:t>
              </a:r>
              <a:endParaRPr lang="en-US" sz="1400" b="1"/>
            </a:p>
          </xdr:txBody>
        </xdr:sp>
      </mc:Fallback>
    </mc:AlternateContent>
    <xdr:clientData/>
  </xdr:oneCellAnchor>
  <xdr:twoCellAnchor>
    <xdr:from>
      <xdr:col>7</xdr:col>
      <xdr:colOff>30480</xdr:colOff>
      <xdr:row>36</xdr:row>
      <xdr:rowOff>160020</xdr:rowOff>
    </xdr:from>
    <xdr:to>
      <xdr:col>7</xdr:col>
      <xdr:colOff>381000</xdr:colOff>
      <xdr:row>39</xdr:row>
      <xdr:rowOff>312420</xdr:rowOff>
    </xdr:to>
    <xdr:sp macro="" textlink="">
      <xdr:nvSpPr>
        <xdr:cNvPr id="18" name="Right Brace 17"/>
        <xdr:cNvSpPr/>
      </xdr:nvSpPr>
      <xdr:spPr>
        <a:xfrm>
          <a:off x="4297680" y="9563100"/>
          <a:ext cx="350520" cy="1211580"/>
        </a:xfrm>
        <a:prstGeom prst="rightBrace">
          <a:avLst/>
        </a:prstGeom>
        <a:solidFill>
          <a:sysClr val="window" lastClr="FFFFFF"/>
        </a:solidFill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25265</xdr:colOff>
      <xdr:row>39</xdr:row>
      <xdr:rowOff>194778</xdr:rowOff>
    </xdr:from>
    <xdr:to>
      <xdr:col>15</xdr:col>
      <xdr:colOff>315113</xdr:colOff>
      <xdr:row>52</xdr:row>
      <xdr:rowOff>104316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665" y="10620731"/>
          <a:ext cx="4557048" cy="3092008"/>
        </a:xfrm>
        <a:prstGeom prst="rect">
          <a:avLst/>
        </a:prstGeom>
        <a:ln w="28575">
          <a:solidFill>
            <a:schemeClr val="accent1"/>
          </a:solidFill>
        </a:ln>
      </xdr:spPr>
    </xdr:pic>
    <xdr:clientData/>
  </xdr:twoCellAnchor>
  <xdr:twoCellAnchor>
    <xdr:from>
      <xdr:col>7</xdr:col>
      <xdr:colOff>381000</xdr:colOff>
      <xdr:row>38</xdr:row>
      <xdr:rowOff>47962</xdr:rowOff>
    </xdr:from>
    <xdr:to>
      <xdr:col>9</xdr:col>
      <xdr:colOff>25265</xdr:colOff>
      <xdr:row>47</xdr:row>
      <xdr:rowOff>82311</xdr:rowOff>
    </xdr:to>
    <xdr:cxnSp macro="">
      <xdr:nvCxnSpPr>
        <xdr:cNvPr id="35" name="Straight Arrow Connector 34"/>
        <xdr:cNvCxnSpPr>
          <a:stCxn id="18" idx="1"/>
          <a:endCxn id="26" idx="1"/>
        </xdr:cNvCxnSpPr>
      </xdr:nvCxnSpPr>
      <xdr:spPr>
        <a:xfrm>
          <a:off x="4648200" y="10133256"/>
          <a:ext cx="863465" cy="203347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60960</xdr:colOff>
      <xdr:row>44</xdr:row>
      <xdr:rowOff>49530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TextBox 110"/>
            <xdr:cNvSpPr txBox="1"/>
          </xdr:nvSpPr>
          <xdr:spPr>
            <a:xfrm>
              <a:off x="670560" y="10475483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𝒍</m:t>
                        </m:r>
                      </m:e>
                      <m:sub>
                        <m:r>
                          <a:rPr lang="en-US" sz="16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𝒅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1" name="TextBox 110"/>
            <xdr:cNvSpPr txBox="1"/>
          </xdr:nvSpPr>
          <xdr:spPr>
            <a:xfrm>
              <a:off x="670560" y="10475483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𝒍_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𝒅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60960</xdr:colOff>
      <xdr:row>40</xdr:row>
      <xdr:rowOff>112283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TextBox 111"/>
            <xdr:cNvSpPr txBox="1"/>
          </xdr:nvSpPr>
          <xdr:spPr>
            <a:xfrm>
              <a:off x="670560" y="10941648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𝒕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𝒐𝒓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𝒃</m:t>
                    </m:r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12" name="TextBox 111"/>
            <xdr:cNvSpPr txBox="1"/>
          </xdr:nvSpPr>
          <xdr:spPr>
            <a:xfrm>
              <a:off x="670560" y="10941648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𝒕 𝒐𝒓 𝒃</a:t>
              </a:r>
              <a:endParaRPr lang="en-US" sz="1200" b="1"/>
            </a:p>
          </xdr:txBody>
        </xdr:sp>
      </mc:Fallback>
    </mc:AlternateContent>
    <xdr:clientData/>
  </xdr:oneCellAnchor>
  <xdr:twoCellAnchor>
    <xdr:from>
      <xdr:col>0</xdr:col>
      <xdr:colOff>349624</xdr:colOff>
      <xdr:row>27</xdr:row>
      <xdr:rowOff>107576</xdr:rowOff>
    </xdr:from>
    <xdr:to>
      <xdr:col>15</xdr:col>
      <xdr:colOff>475129</xdr:colOff>
      <xdr:row>52</xdr:row>
      <xdr:rowOff>170329</xdr:rowOff>
    </xdr:to>
    <xdr:sp macro="" textlink="">
      <xdr:nvSpPr>
        <xdr:cNvPr id="37" name="Rectangle 36"/>
        <xdr:cNvSpPr/>
      </xdr:nvSpPr>
      <xdr:spPr>
        <a:xfrm>
          <a:off x="349624" y="7395882"/>
          <a:ext cx="9879105" cy="6382871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3</xdr:row>
      <xdr:rowOff>171450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08660" y="75057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p>
                          <m:sSupPr>
                            <m:ctrlP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𝒇</m:t>
                            </m:r>
                          </m:e>
                          <m:sup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′</m:t>
                            </m:r>
                          </m:sup>
                        </m:sSup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08660" y="75057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〖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𝒇^′〗_</a:t>
              </a:r>
              <a:r>
                <a:rPr lang="en-US" sz="1600" b="1" i="0">
                  <a:latin typeface="Cambria Math" panose="02040503050406030204" pitchFamily="18" charset="0"/>
                </a:rPr>
                <a:t>𝒄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30480</xdr:colOff>
      <xdr:row>5</xdr:row>
      <xdr:rowOff>15240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0080" y="1074420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0080" y="1074420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𝑭_𝒚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152400</xdr:colOff>
      <xdr:row>5</xdr:row>
      <xdr:rowOff>365760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62000" y="142494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𝒆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62000" y="142494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𝝋_𝒆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167640</xdr:colOff>
      <xdr:row>7</xdr:row>
      <xdr:rowOff>38100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777240" y="181356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𝒄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777240" y="181356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𝝋_𝒄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137160</xdr:colOff>
      <xdr:row>8</xdr:row>
      <xdr:rowOff>274320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746760" y="246888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𝑶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746760" y="246888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𝝋_𝑶</a:t>
              </a:r>
              <a:endParaRPr lang="en-US" sz="1600" b="1"/>
            </a:p>
          </xdr:txBody>
        </xdr:sp>
      </mc:Fallback>
    </mc:AlternateContent>
    <xdr:clientData/>
  </xdr:oneCellAnchor>
  <xdr:twoCellAnchor editAs="oneCell">
    <xdr:from>
      <xdr:col>7</xdr:col>
      <xdr:colOff>464820</xdr:colOff>
      <xdr:row>0</xdr:row>
      <xdr:rowOff>0</xdr:rowOff>
    </xdr:from>
    <xdr:to>
      <xdr:col>10</xdr:col>
      <xdr:colOff>419100</xdr:colOff>
      <xdr:row>6</xdr:row>
      <xdr:rowOff>239655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2020" y="0"/>
          <a:ext cx="1783080" cy="167221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441960</xdr:rowOff>
    </xdr:from>
    <xdr:to>
      <xdr:col>10</xdr:col>
      <xdr:colOff>0</xdr:colOff>
      <xdr:row>11</xdr:row>
      <xdr:rowOff>387276</xdr:rowOff>
    </xdr:to>
    <xdr:cxnSp macro="">
      <xdr:nvCxnSpPr>
        <xdr:cNvPr id="10" name="Straight Arrow Connector 9"/>
        <xdr:cNvCxnSpPr>
          <a:endCxn id="12" idx="1"/>
        </xdr:cNvCxnSpPr>
      </xdr:nvCxnSpPr>
      <xdr:spPr>
        <a:xfrm>
          <a:off x="4518212" y="2629348"/>
          <a:ext cx="1828800" cy="81489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335281</xdr:rowOff>
    </xdr:from>
    <xdr:to>
      <xdr:col>22</xdr:col>
      <xdr:colOff>601980</xdr:colOff>
      <xdr:row>18</xdr:row>
      <xdr:rowOff>35860</xdr:rowOff>
    </xdr:to>
    <xdr:sp macro="" textlink="">
      <xdr:nvSpPr>
        <xdr:cNvPr id="12" name="Rectangle 11"/>
        <xdr:cNvSpPr/>
      </xdr:nvSpPr>
      <xdr:spPr>
        <a:xfrm>
          <a:off x="6347012" y="1760669"/>
          <a:ext cx="7917180" cy="336714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160020</xdr:colOff>
      <xdr:row>9</xdr:row>
      <xdr:rowOff>152400</xdr:rowOff>
    </xdr:from>
    <xdr:to>
      <xdr:col>22</xdr:col>
      <xdr:colOff>532424</xdr:colOff>
      <xdr:row>16</xdr:row>
      <xdr:rowOff>335280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860" y="2796540"/>
          <a:ext cx="7687604" cy="1828800"/>
        </a:xfrm>
        <a:prstGeom prst="rect">
          <a:avLst/>
        </a:prstGeom>
      </xdr:spPr>
    </xdr:pic>
    <xdr:clientData/>
  </xdr:twoCellAnchor>
  <xdr:oneCellAnchor>
    <xdr:from>
      <xdr:col>1</xdr:col>
      <xdr:colOff>119231</xdr:colOff>
      <xdr:row>11</xdr:row>
      <xdr:rowOff>238461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728831" y="3295426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𝒓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728831" y="3295426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𝝋_𝒓</a:t>
              </a:r>
              <a:endParaRPr lang="en-US" sz="1600" b="1"/>
            </a:p>
          </xdr:txBody>
        </xdr:sp>
      </mc:Fallback>
    </mc:AlternateContent>
    <xdr:clientData/>
  </xdr:oneCellAnchor>
  <xdr:twoCellAnchor editAs="oneCell">
    <xdr:from>
      <xdr:col>10</xdr:col>
      <xdr:colOff>396241</xdr:colOff>
      <xdr:row>0</xdr:row>
      <xdr:rowOff>7620</xdr:rowOff>
    </xdr:from>
    <xdr:to>
      <xdr:col>18</xdr:col>
      <xdr:colOff>385423</xdr:colOff>
      <xdr:row>6</xdr:row>
      <xdr:rowOff>68580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2241" y="7620"/>
          <a:ext cx="4865982" cy="1493520"/>
        </a:xfrm>
        <a:prstGeom prst="rect">
          <a:avLst/>
        </a:prstGeom>
      </xdr:spPr>
    </xdr:pic>
    <xdr:clientData/>
  </xdr:twoCellAnchor>
  <xdr:oneCellAnchor>
    <xdr:from>
      <xdr:col>4</xdr:col>
      <xdr:colOff>509197</xdr:colOff>
      <xdr:row>51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/>
            <xdr:cNvSpPr txBox="1"/>
          </xdr:nvSpPr>
          <xdr:spPr>
            <a:xfrm>
              <a:off x="2947597" y="1335987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2" name="TextBox 61"/>
            <xdr:cNvSpPr txBox="1"/>
          </xdr:nvSpPr>
          <xdr:spPr>
            <a:xfrm>
              <a:off x="2947597" y="1335987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538330</xdr:colOff>
      <xdr:row>51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6" name="TextBox 85"/>
            <xdr:cNvSpPr txBox="1"/>
          </xdr:nvSpPr>
          <xdr:spPr>
            <a:xfrm>
              <a:off x="3729765" y="1334844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86" name="TextBox 85"/>
            <xdr:cNvSpPr txBox="1"/>
          </xdr:nvSpPr>
          <xdr:spPr>
            <a:xfrm>
              <a:off x="3729765" y="1334844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52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" name="TextBox 86"/>
            <xdr:cNvSpPr txBox="1"/>
          </xdr:nvSpPr>
          <xdr:spPr>
            <a:xfrm>
              <a:off x="3680460" y="5433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87" name="TextBox 86"/>
            <xdr:cNvSpPr txBox="1"/>
          </xdr:nvSpPr>
          <xdr:spPr>
            <a:xfrm>
              <a:off x="3680460" y="5433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53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8" name="TextBox 87"/>
            <xdr:cNvSpPr txBox="1"/>
          </xdr:nvSpPr>
          <xdr:spPr>
            <a:xfrm>
              <a:off x="3680460" y="5623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88" name="TextBox 87"/>
            <xdr:cNvSpPr txBox="1"/>
          </xdr:nvSpPr>
          <xdr:spPr>
            <a:xfrm>
              <a:off x="3680460" y="5623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54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9" name="TextBox 88"/>
            <xdr:cNvSpPr txBox="1"/>
          </xdr:nvSpPr>
          <xdr:spPr>
            <a:xfrm>
              <a:off x="3680460" y="5814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89" name="TextBox 88"/>
            <xdr:cNvSpPr txBox="1"/>
          </xdr:nvSpPr>
          <xdr:spPr>
            <a:xfrm>
              <a:off x="3680460" y="5814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55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0" name="TextBox 89"/>
            <xdr:cNvSpPr txBox="1"/>
          </xdr:nvSpPr>
          <xdr:spPr>
            <a:xfrm>
              <a:off x="3680460" y="6004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0" name="TextBox 89"/>
            <xdr:cNvSpPr txBox="1"/>
          </xdr:nvSpPr>
          <xdr:spPr>
            <a:xfrm>
              <a:off x="3680460" y="6004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56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TextBox 90"/>
            <xdr:cNvSpPr txBox="1"/>
          </xdr:nvSpPr>
          <xdr:spPr>
            <a:xfrm>
              <a:off x="3680460" y="6195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1" name="TextBox 90"/>
            <xdr:cNvSpPr txBox="1"/>
          </xdr:nvSpPr>
          <xdr:spPr>
            <a:xfrm>
              <a:off x="3680460" y="6195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57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TextBox 91"/>
            <xdr:cNvSpPr txBox="1"/>
          </xdr:nvSpPr>
          <xdr:spPr>
            <a:xfrm>
              <a:off x="3680460" y="6385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2" name="TextBox 91"/>
            <xdr:cNvSpPr txBox="1"/>
          </xdr:nvSpPr>
          <xdr:spPr>
            <a:xfrm>
              <a:off x="3680460" y="6385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58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TextBox 92"/>
            <xdr:cNvSpPr txBox="1"/>
          </xdr:nvSpPr>
          <xdr:spPr>
            <a:xfrm>
              <a:off x="3680460" y="6576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3" name="TextBox 92"/>
            <xdr:cNvSpPr txBox="1"/>
          </xdr:nvSpPr>
          <xdr:spPr>
            <a:xfrm>
              <a:off x="3680460" y="6576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59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TextBox 93"/>
            <xdr:cNvSpPr txBox="1"/>
          </xdr:nvSpPr>
          <xdr:spPr>
            <a:xfrm>
              <a:off x="3680460" y="6766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4" name="TextBox 93"/>
            <xdr:cNvSpPr txBox="1"/>
          </xdr:nvSpPr>
          <xdr:spPr>
            <a:xfrm>
              <a:off x="3680460" y="6766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61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5" name="TextBox 94"/>
            <xdr:cNvSpPr txBox="1"/>
          </xdr:nvSpPr>
          <xdr:spPr>
            <a:xfrm>
              <a:off x="3680460" y="7147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5" name="TextBox 94"/>
            <xdr:cNvSpPr txBox="1"/>
          </xdr:nvSpPr>
          <xdr:spPr>
            <a:xfrm>
              <a:off x="3680460" y="71475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556260</xdr:colOff>
      <xdr:row>60</xdr:row>
      <xdr:rowOff>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6" name="TextBox 95"/>
            <xdr:cNvSpPr txBox="1"/>
          </xdr:nvSpPr>
          <xdr:spPr>
            <a:xfrm>
              <a:off x="3680460" y="6957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96" name="TextBox 95"/>
            <xdr:cNvSpPr txBox="1"/>
          </xdr:nvSpPr>
          <xdr:spPr>
            <a:xfrm>
              <a:off x="3680460" y="695706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472440</xdr:colOff>
      <xdr:row>49</xdr:row>
      <xdr:rowOff>72390</xdr:rowOff>
    </xdr:from>
    <xdr:ext cx="312330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7" name="TextBox 96"/>
            <xdr:cNvSpPr txBox="1"/>
          </xdr:nvSpPr>
          <xdr:spPr>
            <a:xfrm>
              <a:off x="2301240" y="4712970"/>
              <a:ext cx="31233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h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97" name="TextBox 96"/>
            <xdr:cNvSpPr txBox="1"/>
          </xdr:nvSpPr>
          <xdr:spPr>
            <a:xfrm>
              <a:off x="2301240" y="4712970"/>
              <a:ext cx="31233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𝑙_𝑑ℎ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4</xdr:col>
      <xdr:colOff>518158</xdr:colOff>
      <xdr:row>53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TextBox 99"/>
            <xdr:cNvSpPr txBox="1"/>
          </xdr:nvSpPr>
          <xdr:spPr>
            <a:xfrm>
              <a:off x="2956558" y="1373639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0" name="TextBox 99"/>
            <xdr:cNvSpPr txBox="1"/>
          </xdr:nvSpPr>
          <xdr:spPr>
            <a:xfrm>
              <a:off x="2956558" y="1373639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54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1" name="TextBox 100"/>
            <xdr:cNvSpPr txBox="1"/>
          </xdr:nvSpPr>
          <xdr:spPr>
            <a:xfrm>
              <a:off x="2956558" y="1392465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1" name="TextBox 100"/>
            <xdr:cNvSpPr txBox="1"/>
          </xdr:nvSpPr>
          <xdr:spPr>
            <a:xfrm>
              <a:off x="2956558" y="13924654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55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" name="TextBox 101"/>
            <xdr:cNvSpPr txBox="1"/>
          </xdr:nvSpPr>
          <xdr:spPr>
            <a:xfrm>
              <a:off x="2956558" y="14112912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2" name="TextBox 101"/>
            <xdr:cNvSpPr txBox="1"/>
          </xdr:nvSpPr>
          <xdr:spPr>
            <a:xfrm>
              <a:off x="2956558" y="14112912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56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3" name="TextBox 102"/>
            <xdr:cNvSpPr txBox="1"/>
          </xdr:nvSpPr>
          <xdr:spPr>
            <a:xfrm>
              <a:off x="2956558" y="14301171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3" name="TextBox 102"/>
            <xdr:cNvSpPr txBox="1"/>
          </xdr:nvSpPr>
          <xdr:spPr>
            <a:xfrm>
              <a:off x="2956558" y="14301171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518161</xdr:colOff>
      <xdr:row>57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4" name="TextBox 103"/>
            <xdr:cNvSpPr txBox="1"/>
          </xdr:nvSpPr>
          <xdr:spPr>
            <a:xfrm>
              <a:off x="2956561" y="1448943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4" name="TextBox 103"/>
            <xdr:cNvSpPr txBox="1"/>
          </xdr:nvSpPr>
          <xdr:spPr>
            <a:xfrm>
              <a:off x="2956561" y="1448943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58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5" name="TextBox 104"/>
            <xdr:cNvSpPr txBox="1"/>
          </xdr:nvSpPr>
          <xdr:spPr>
            <a:xfrm>
              <a:off x="2956558" y="14677689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5" name="TextBox 104"/>
            <xdr:cNvSpPr txBox="1"/>
          </xdr:nvSpPr>
          <xdr:spPr>
            <a:xfrm>
              <a:off x="2956558" y="14677689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59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6" name="TextBox 105"/>
            <xdr:cNvSpPr txBox="1"/>
          </xdr:nvSpPr>
          <xdr:spPr>
            <a:xfrm>
              <a:off x="2956558" y="14865948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6" name="TextBox 105"/>
            <xdr:cNvSpPr txBox="1"/>
          </xdr:nvSpPr>
          <xdr:spPr>
            <a:xfrm>
              <a:off x="2956558" y="14865948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60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TextBox 106"/>
            <xdr:cNvSpPr txBox="1"/>
          </xdr:nvSpPr>
          <xdr:spPr>
            <a:xfrm>
              <a:off x="2956558" y="150542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7" name="TextBox 106"/>
            <xdr:cNvSpPr txBox="1"/>
          </xdr:nvSpPr>
          <xdr:spPr>
            <a:xfrm>
              <a:off x="2956558" y="15054206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518158</xdr:colOff>
      <xdr:row>61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TextBox 107"/>
            <xdr:cNvSpPr txBox="1"/>
          </xdr:nvSpPr>
          <xdr:spPr>
            <a:xfrm>
              <a:off x="2956558" y="1524246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08" name="TextBox 107"/>
            <xdr:cNvSpPr txBox="1"/>
          </xdr:nvSpPr>
          <xdr:spPr>
            <a:xfrm>
              <a:off x="2956558" y="15242465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7</xdr:col>
      <xdr:colOff>0</xdr:colOff>
      <xdr:row>11</xdr:row>
      <xdr:rowOff>411480</xdr:rowOff>
    </xdr:from>
    <xdr:to>
      <xdr:col>10</xdr:col>
      <xdr:colOff>7620</xdr:colOff>
      <xdr:row>30</xdr:row>
      <xdr:rowOff>107576</xdr:rowOff>
    </xdr:to>
    <xdr:cxnSp macro="">
      <xdr:nvCxnSpPr>
        <xdr:cNvPr id="109" name="Straight Arrow Connector 108"/>
        <xdr:cNvCxnSpPr>
          <a:endCxn id="113" idx="1"/>
        </xdr:cNvCxnSpPr>
      </xdr:nvCxnSpPr>
      <xdr:spPr>
        <a:xfrm>
          <a:off x="4643718" y="3468445"/>
          <a:ext cx="1836420" cy="527214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19</xdr:row>
      <xdr:rowOff>251012</xdr:rowOff>
    </xdr:from>
    <xdr:to>
      <xdr:col>22</xdr:col>
      <xdr:colOff>601980</xdr:colOff>
      <xdr:row>44</xdr:row>
      <xdr:rowOff>0</xdr:rowOff>
    </xdr:to>
    <xdr:sp macro="" textlink="">
      <xdr:nvSpPr>
        <xdr:cNvPr id="113" name="Rectangle 112"/>
        <xdr:cNvSpPr/>
      </xdr:nvSpPr>
      <xdr:spPr>
        <a:xfrm>
          <a:off x="6480138" y="5755341"/>
          <a:ext cx="7909560" cy="597049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342900</xdr:colOff>
      <xdr:row>21</xdr:row>
      <xdr:rowOff>124661</xdr:rowOff>
    </xdr:from>
    <xdr:to>
      <xdr:col>13</xdr:col>
      <xdr:colOff>411480</xdr:colOff>
      <xdr:row>24</xdr:row>
      <xdr:rowOff>27844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2340" y="5557721"/>
          <a:ext cx="1287780" cy="716729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53341</xdr:colOff>
      <xdr:row>25</xdr:row>
      <xdr:rowOff>60961</xdr:rowOff>
    </xdr:from>
    <xdr:to>
      <xdr:col>19</xdr:col>
      <xdr:colOff>564396</xdr:colOff>
      <xdr:row>33</xdr:row>
      <xdr:rowOff>114763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93181" y="6370321"/>
          <a:ext cx="5997455" cy="1820746"/>
        </a:xfrm>
        <a:prstGeom prst="rect">
          <a:avLst/>
        </a:prstGeom>
      </xdr:spPr>
    </xdr:pic>
    <xdr:clientData/>
  </xdr:twoCellAnchor>
  <xdr:twoCellAnchor>
    <xdr:from>
      <xdr:col>19</xdr:col>
      <xdr:colOff>358140</xdr:colOff>
      <xdr:row>26</xdr:row>
      <xdr:rowOff>114300</xdr:rowOff>
    </xdr:from>
    <xdr:to>
      <xdr:col>22</xdr:col>
      <xdr:colOff>579120</xdr:colOff>
      <xdr:row>31</xdr:row>
      <xdr:rowOff>38100</xdr:rowOff>
    </xdr:to>
    <xdr:sp macro="" textlink="">
      <xdr:nvSpPr>
        <xdr:cNvPr id="119" name="TextBox 118"/>
        <xdr:cNvSpPr txBox="1"/>
      </xdr:nvSpPr>
      <xdr:spPr>
        <a:xfrm>
          <a:off x="12184380" y="6614160"/>
          <a:ext cx="204978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en-US" sz="1200">
              <a:latin typeface="IRANSans Black" panose="020B0506030804020204" pitchFamily="34" charset="-78"/>
              <a:cs typeface="IRANSans Black" panose="020B0506030804020204" pitchFamily="34" charset="-78"/>
            </a:rPr>
            <a:t>S</a:t>
          </a:r>
          <a:r>
            <a:rPr lang="fa-IR" sz="1200" baseline="0">
              <a:latin typeface="IRANSans Black" panose="020B0506030804020204" pitchFamily="34" charset="-78"/>
              <a:cs typeface="IRANSans Black" panose="020B0506030804020204" pitchFamily="34" charset="-78"/>
            </a:rPr>
            <a:t> : فاصله ی مرکز تا مرکز آرماتورهای طولی تیر میباشد.</a:t>
          </a:r>
          <a:endParaRPr lang="en-US" sz="1200">
            <a:latin typeface="IRANSans Black" panose="020B0506030804020204" pitchFamily="34" charset="-78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19</xdr:col>
      <xdr:colOff>358140</xdr:colOff>
      <xdr:row>31</xdr:row>
      <xdr:rowOff>53340</xdr:rowOff>
    </xdr:from>
    <xdr:to>
      <xdr:col>22</xdr:col>
      <xdr:colOff>579120</xdr:colOff>
      <xdr:row>36</xdr:row>
      <xdr:rowOff>15240</xdr:rowOff>
    </xdr:to>
    <xdr:sp macro="" textlink="">
      <xdr:nvSpPr>
        <xdr:cNvPr id="122" name="TextBox 121"/>
        <xdr:cNvSpPr txBox="1"/>
      </xdr:nvSpPr>
      <xdr:spPr>
        <a:xfrm>
          <a:off x="12184380" y="7505700"/>
          <a:ext cx="204978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en-US" sz="1200" baseline="0">
              <a:latin typeface="IRANSans Black" panose="020B0506030804020204" pitchFamily="34" charset="-78"/>
              <a:cs typeface="IRANSans Black" panose="020B0506030804020204" pitchFamily="34" charset="-78"/>
            </a:rPr>
            <a:t>Ahs</a:t>
          </a:r>
          <a:r>
            <a:rPr lang="fa-IR" sz="1200" baseline="0">
              <a:latin typeface="IRANSans Black" panose="020B0506030804020204" pitchFamily="34" charset="-78"/>
              <a:cs typeface="IRANSans Black" panose="020B0506030804020204" pitchFamily="34" charset="-78"/>
            </a:rPr>
            <a:t> : مساحت آرماتورهای طولی تیر در محل مهار میباشد.</a:t>
          </a:r>
          <a:endParaRPr lang="en-US" sz="1200">
            <a:latin typeface="IRANSans Black" panose="020B0506030804020204" pitchFamily="34" charset="-78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19</xdr:col>
      <xdr:colOff>358140</xdr:colOff>
      <xdr:row>36</xdr:row>
      <xdr:rowOff>30480</xdr:rowOff>
    </xdr:from>
    <xdr:to>
      <xdr:col>22</xdr:col>
      <xdr:colOff>579120</xdr:colOff>
      <xdr:row>40</xdr:row>
      <xdr:rowOff>175260</xdr:rowOff>
    </xdr:to>
    <xdr:sp macro="" textlink="">
      <xdr:nvSpPr>
        <xdr:cNvPr id="124" name="TextBox 123"/>
        <xdr:cNvSpPr txBox="1"/>
      </xdr:nvSpPr>
      <xdr:spPr>
        <a:xfrm>
          <a:off x="12184380" y="8397240"/>
          <a:ext cx="204978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en-US" sz="1200" baseline="0">
              <a:latin typeface="IRANSans Black" panose="020B0506030804020204" pitchFamily="34" charset="-78"/>
              <a:cs typeface="IRANSans Black" panose="020B0506030804020204" pitchFamily="34" charset="-78"/>
            </a:rPr>
            <a:t>Ath</a:t>
          </a:r>
          <a:r>
            <a:rPr lang="fa-IR" sz="1200" baseline="0">
              <a:latin typeface="IRANSans Black" panose="020B0506030804020204" pitchFamily="34" charset="-78"/>
              <a:cs typeface="IRANSans Black" panose="020B0506030804020204" pitchFamily="34" charset="-78"/>
            </a:rPr>
            <a:t> : مجموع مساحت خاموت یا سنجاقی های عمود بر قلاب میباشد.</a:t>
          </a:r>
          <a:endParaRPr lang="en-US" sz="1200">
            <a:latin typeface="IRANSans Black" panose="020B0506030804020204" pitchFamily="34" charset="-78"/>
            <a:cs typeface="IRANSans Black" panose="020B0506030804020204" pitchFamily="34" charset="-78"/>
          </a:endParaRPr>
        </a:p>
      </xdr:txBody>
    </xdr:sp>
    <xdr:clientData/>
  </xdr:twoCellAnchor>
  <xdr:twoCellAnchor editAs="oneCell">
    <xdr:from>
      <xdr:col>10</xdr:col>
      <xdr:colOff>277906</xdr:colOff>
      <xdr:row>34</xdr:row>
      <xdr:rowOff>166639</xdr:rowOff>
    </xdr:from>
    <xdr:to>
      <xdr:col>19</xdr:col>
      <xdr:colOff>206187</xdr:colOff>
      <xdr:row>43</xdr:row>
      <xdr:rowOff>198425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24918" y="8118333"/>
          <a:ext cx="5414681" cy="2165386"/>
        </a:xfrm>
        <a:prstGeom prst="rect">
          <a:avLst/>
        </a:prstGeom>
      </xdr:spPr>
    </xdr:pic>
    <xdr:clientData/>
  </xdr:twoCellAnchor>
  <xdr:oneCellAnchor>
    <xdr:from>
      <xdr:col>1</xdr:col>
      <xdr:colOff>35858</xdr:colOff>
      <xdr:row>17</xdr:row>
      <xdr:rowOff>62753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645458" y="4751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645458" y="4751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𝒅_𝒃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62753</xdr:colOff>
      <xdr:row>16</xdr:row>
      <xdr:rowOff>44824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672353" y="4320989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latin typeface="Cambria Math" panose="02040503050406030204" pitchFamily="18" charset="0"/>
                      </a:rPr>
                      <m:t>𝒏</m:t>
                    </m:r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672353" y="4320989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𝒏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206188</xdr:colOff>
      <xdr:row>18</xdr:row>
      <xdr:rowOff>53788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815788" y="514574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latin typeface="Cambria Math" panose="02040503050406030204" pitchFamily="18" charset="0"/>
                    </a:rPr>
                    <m:t>𝒏</m:t>
                  </m:r>
                </m:oMath>
              </a14:m>
              <a:r>
                <a:rPr lang="en-US" sz="1200" b="1"/>
                <a:t>t</a:t>
              </a:r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815788" y="514574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𝒏</a:t>
              </a:r>
              <a:r>
                <a:rPr lang="en-US" sz="1200" b="1"/>
                <a:t>t</a:t>
              </a:r>
            </a:p>
          </xdr:txBody>
        </xdr:sp>
      </mc:Fallback>
    </mc:AlternateContent>
    <xdr:clientData/>
  </xdr:oneCellAnchor>
  <xdr:oneCellAnchor>
    <xdr:from>
      <xdr:col>1</xdr:col>
      <xdr:colOff>35858</xdr:colOff>
      <xdr:row>19</xdr:row>
      <xdr:rowOff>62753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7" name="TextBox 136"/>
            <xdr:cNvSpPr txBox="1"/>
          </xdr:nvSpPr>
          <xdr:spPr>
            <a:xfrm>
              <a:off x="645458" y="4751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𝒃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137" name="TextBox 136"/>
            <xdr:cNvSpPr txBox="1"/>
          </xdr:nvSpPr>
          <xdr:spPr>
            <a:xfrm>
              <a:off x="645458" y="4751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𝒅_𝒃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0</xdr:colOff>
      <xdr:row>20</xdr:row>
      <xdr:rowOff>0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9" name="TextBox 138"/>
            <xdr:cNvSpPr txBox="1"/>
          </xdr:nvSpPr>
          <xdr:spPr>
            <a:xfrm>
              <a:off x="609600" y="5862918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𝒏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𝒍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39" name="TextBox 138"/>
            <xdr:cNvSpPr txBox="1"/>
          </xdr:nvSpPr>
          <xdr:spPr>
            <a:xfrm>
              <a:off x="609600" y="5862918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𝒏_𝒍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35858</xdr:colOff>
      <xdr:row>21</xdr:row>
      <xdr:rowOff>62753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1" name="TextBox 140"/>
            <xdr:cNvSpPr txBox="1"/>
          </xdr:nvSpPr>
          <xdr:spPr>
            <a:xfrm>
              <a:off x="645458" y="623047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latin typeface="Cambria Math" panose="02040503050406030204" pitchFamily="18" charset="0"/>
                      </a:rPr>
                      <m:t>𝑺</m:t>
                    </m:r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41" name="TextBox 140"/>
            <xdr:cNvSpPr txBox="1"/>
          </xdr:nvSpPr>
          <xdr:spPr>
            <a:xfrm>
              <a:off x="645458" y="623047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𝑺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35858</xdr:colOff>
      <xdr:row>24</xdr:row>
      <xdr:rowOff>62753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2" name="TextBox 141"/>
            <xdr:cNvSpPr txBox="1"/>
          </xdr:nvSpPr>
          <xdr:spPr>
            <a:xfrm>
              <a:off x="645458" y="623047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𝒉𝒔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42" name="TextBox 141"/>
            <xdr:cNvSpPr txBox="1"/>
          </xdr:nvSpPr>
          <xdr:spPr>
            <a:xfrm>
              <a:off x="645458" y="6230471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𝑨_𝒉𝒔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35858</xdr:colOff>
      <xdr:row>25</xdr:row>
      <xdr:rowOff>62753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3" name="TextBox 142"/>
            <xdr:cNvSpPr txBox="1"/>
          </xdr:nvSpPr>
          <xdr:spPr>
            <a:xfrm>
              <a:off x="645458" y="7037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𝒕𝒉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43" name="TextBox 142"/>
            <xdr:cNvSpPr txBox="1"/>
          </xdr:nvSpPr>
          <xdr:spPr>
            <a:xfrm>
              <a:off x="645458" y="7037294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𝑨_𝒕𝒉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1</xdr:col>
      <xdr:colOff>116542</xdr:colOff>
      <xdr:row>27</xdr:row>
      <xdr:rowOff>107577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4" name="TextBox 143"/>
            <xdr:cNvSpPr txBox="1"/>
          </xdr:nvSpPr>
          <xdr:spPr>
            <a:xfrm>
              <a:off x="726142" y="8175812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𝒓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144" name="TextBox 143"/>
            <xdr:cNvSpPr txBox="1"/>
          </xdr:nvSpPr>
          <xdr:spPr>
            <a:xfrm>
              <a:off x="726142" y="8175812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𝝋_𝒓</a:t>
              </a:r>
              <a:endParaRPr lang="en-US" sz="1600" b="1"/>
            </a:p>
          </xdr:txBody>
        </xdr:sp>
      </mc:Fallback>
    </mc:AlternateContent>
    <xdr:clientData/>
  </xdr:oneCellAnchor>
  <xdr:twoCellAnchor editAs="oneCell">
    <xdr:from>
      <xdr:col>1</xdr:col>
      <xdr:colOff>53788</xdr:colOff>
      <xdr:row>36</xdr:row>
      <xdr:rowOff>44824</xdr:rowOff>
    </xdr:from>
    <xdr:to>
      <xdr:col>8</xdr:col>
      <xdr:colOff>419594</xdr:colOff>
      <xdr:row>46</xdr:row>
      <xdr:rowOff>30523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3388" y="9861177"/>
          <a:ext cx="5009524" cy="2352381"/>
        </a:xfrm>
        <a:prstGeom prst="rect">
          <a:avLst/>
        </a:prstGeom>
      </xdr:spPr>
    </xdr:pic>
    <xdr:clientData/>
  </xdr:twoCellAnchor>
  <xdr:oneCellAnchor>
    <xdr:from>
      <xdr:col>4</xdr:col>
      <xdr:colOff>509197</xdr:colOff>
      <xdr:row>52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/>
            <xdr:cNvSpPr txBox="1"/>
          </xdr:nvSpPr>
          <xdr:spPr>
            <a:xfrm>
              <a:off x="2947597" y="1335987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5" name="TextBox 74"/>
            <xdr:cNvSpPr txBox="1"/>
          </xdr:nvSpPr>
          <xdr:spPr>
            <a:xfrm>
              <a:off x="2947597" y="13359877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0</xdr:col>
      <xdr:colOff>555811</xdr:colOff>
      <xdr:row>31</xdr:row>
      <xdr:rowOff>53788</xdr:rowOff>
    </xdr:from>
    <xdr:to>
      <xdr:col>8</xdr:col>
      <xdr:colOff>582705</xdr:colOff>
      <xdr:row>46</xdr:row>
      <xdr:rowOff>98611</xdr:rowOff>
    </xdr:to>
    <xdr:sp macro="" textlink="">
      <xdr:nvSpPr>
        <xdr:cNvPr id="158" name="Rectangle 157"/>
        <xdr:cNvSpPr/>
      </xdr:nvSpPr>
      <xdr:spPr>
        <a:xfrm>
          <a:off x="555811" y="8875059"/>
          <a:ext cx="5280212" cy="340658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421340</xdr:colOff>
      <xdr:row>0</xdr:row>
      <xdr:rowOff>17930</xdr:rowOff>
    </xdr:from>
    <xdr:to>
      <xdr:col>18</xdr:col>
      <xdr:colOff>484093</xdr:colOff>
      <xdr:row>6</xdr:row>
      <xdr:rowOff>268942</xdr:rowOff>
    </xdr:to>
    <xdr:sp macro="" textlink="">
      <xdr:nvSpPr>
        <xdr:cNvPr id="159" name="Rectangle 158"/>
        <xdr:cNvSpPr/>
      </xdr:nvSpPr>
      <xdr:spPr>
        <a:xfrm>
          <a:off x="5065058" y="17930"/>
          <a:ext cx="6768353" cy="1676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3</xdr:row>
      <xdr:rowOff>171450</xdr:rowOff>
    </xdr:from>
    <xdr:ext cx="419100" cy="369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08660" y="73533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p>
                          <m:sSupPr>
                            <m:ctrlP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𝒇</m:t>
                            </m:r>
                          </m:e>
                          <m:sup>
                            <m:r>
                              <a:rPr lang="en-US" sz="1600" b="1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′</m:t>
                            </m:r>
                          </m:sup>
                        </m:sSup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08660" y="735330"/>
              <a:ext cx="419100" cy="369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〖</a:t>
              </a:r>
              <a:r>
                <a:rPr lang="en-US" sz="16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𝒇^′〗_</a:t>
              </a:r>
              <a:r>
                <a:rPr lang="en-US" sz="1600" b="1" i="0">
                  <a:latin typeface="Cambria Math" panose="02040503050406030204" pitchFamily="18" charset="0"/>
                </a:rPr>
                <a:t>𝒄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1</xdr:col>
      <xdr:colOff>30480</xdr:colOff>
      <xdr:row>5</xdr:row>
      <xdr:rowOff>15240</xdr:rowOff>
    </xdr:from>
    <xdr:ext cx="52578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0080" y="1074420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0080" y="1074420"/>
              <a:ext cx="52578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</a:rPr>
                <a:t>𝑭_𝒚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129540</xdr:colOff>
      <xdr:row>6</xdr:row>
      <xdr:rowOff>144780</xdr:rowOff>
    </xdr:from>
    <xdr:ext cx="358140" cy="3124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739140" y="150876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𝝋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𝒓</m:t>
                        </m:r>
                      </m:sub>
                    </m:sSub>
                  </m:oMath>
                </m:oMathPara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739140" y="1508760"/>
              <a:ext cx="358140" cy="3124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𝝋_𝒓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5</xdr:col>
      <xdr:colOff>303457</xdr:colOff>
      <xdr:row>14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3351457" y="30518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351457" y="30518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4</xdr:col>
      <xdr:colOff>129540</xdr:colOff>
      <xdr:row>12</xdr:row>
      <xdr:rowOff>72390</xdr:rowOff>
    </xdr:from>
    <xdr:ext cx="295787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2567940" y="2747010"/>
              <a:ext cx="29578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𝑑𝑐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2567940" y="2747010"/>
              <a:ext cx="295787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𝑙_𝑑𝑐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5</xdr:col>
      <xdr:colOff>312418</xdr:colOff>
      <xdr:row>16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3360418" y="35090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3360418" y="35090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303457</xdr:colOff>
      <xdr:row>15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3351457" y="32804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3351457" y="328041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twoCellAnchor editAs="oneCell">
    <xdr:from>
      <xdr:col>8</xdr:col>
      <xdr:colOff>22860</xdr:colOff>
      <xdr:row>0</xdr:row>
      <xdr:rowOff>45720</xdr:rowOff>
    </xdr:from>
    <xdr:to>
      <xdr:col>12</xdr:col>
      <xdr:colOff>284394</xdr:colOff>
      <xdr:row>10</xdr:row>
      <xdr:rowOff>114300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9660" y="45720"/>
          <a:ext cx="2699934" cy="225552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502920</xdr:colOff>
      <xdr:row>15</xdr:row>
      <xdr:rowOff>60960</xdr:rowOff>
    </xdr:from>
    <xdr:to>
      <xdr:col>17</xdr:col>
      <xdr:colOff>59612</xdr:colOff>
      <xdr:row>20</xdr:row>
      <xdr:rowOff>228357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0120" y="3383280"/>
          <a:ext cx="5652692" cy="1310397"/>
        </a:xfrm>
        <a:prstGeom prst="rect">
          <a:avLst/>
        </a:prstGeom>
      </xdr:spPr>
    </xdr:pic>
    <xdr:clientData/>
  </xdr:twoCellAnchor>
  <xdr:oneCellAnchor>
    <xdr:from>
      <xdr:col>5</xdr:col>
      <xdr:colOff>303457</xdr:colOff>
      <xdr:row>15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3351457" y="31051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3351457" y="31051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17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7" name="TextBox 36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18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19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20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0" name="TextBox 39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21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1" name="TextBox 40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22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2" name="TextBox 41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23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3" name="TextBox 42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312418</xdr:colOff>
      <xdr:row>24</xdr:row>
      <xdr:rowOff>11430</xdr:rowOff>
    </xdr:from>
    <xdr:ext cx="19768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4" name="TextBox 43"/>
            <xdr:cNvSpPr txBox="1"/>
          </xdr:nvSpPr>
          <xdr:spPr>
            <a:xfrm>
              <a:off x="3360418" y="3562350"/>
              <a:ext cx="19768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00" b="0" i="0">
                  <a:latin typeface="Cambria Math" panose="02040503050406030204" pitchFamily="18" charset="0"/>
                </a:rPr>
                <a:t>𝑐𝑚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7</xdr:col>
      <xdr:colOff>0</xdr:colOff>
      <xdr:row>11</xdr:row>
      <xdr:rowOff>236220</xdr:rowOff>
    </xdr:from>
    <xdr:to>
      <xdr:col>18</xdr:col>
      <xdr:colOff>144780</xdr:colOff>
      <xdr:row>21</xdr:row>
      <xdr:rowOff>68580</xdr:rowOff>
    </xdr:to>
    <xdr:sp macro="" textlink="">
      <xdr:nvSpPr>
        <xdr:cNvPr id="45" name="Rectangle 44"/>
        <xdr:cNvSpPr/>
      </xdr:nvSpPr>
      <xdr:spPr>
        <a:xfrm>
          <a:off x="4267200" y="2613660"/>
          <a:ext cx="6850380" cy="214884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601980</xdr:colOff>
      <xdr:row>14</xdr:row>
      <xdr:rowOff>205740</xdr:rowOff>
    </xdr:from>
    <xdr:to>
      <xdr:col>18</xdr:col>
      <xdr:colOff>137160</xdr:colOff>
      <xdr:row>14</xdr:row>
      <xdr:rowOff>205740</xdr:rowOff>
    </xdr:to>
    <xdr:cxnSp macro="">
      <xdr:nvCxnSpPr>
        <xdr:cNvPr id="47" name="Straight Connector 46"/>
        <xdr:cNvCxnSpPr/>
      </xdr:nvCxnSpPr>
      <xdr:spPr>
        <a:xfrm>
          <a:off x="4259580" y="3299460"/>
          <a:ext cx="6850380" cy="0"/>
        </a:xfrm>
        <a:prstGeom prst="line">
          <a:avLst/>
        </a:prstGeom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8</xdr:row>
      <xdr:rowOff>182880</xdr:rowOff>
    </xdr:from>
    <xdr:to>
      <xdr:col>7</xdr:col>
      <xdr:colOff>0</xdr:colOff>
      <xdr:row>16</xdr:row>
      <xdr:rowOff>137160</xdr:rowOff>
    </xdr:to>
    <xdr:cxnSp macro="">
      <xdr:nvCxnSpPr>
        <xdr:cNvPr id="49" name="Straight Arrow Connector 48"/>
        <xdr:cNvCxnSpPr>
          <a:endCxn id="45" idx="1"/>
        </xdr:cNvCxnSpPr>
      </xdr:nvCxnSpPr>
      <xdr:spPr>
        <a:xfrm>
          <a:off x="3810000" y="1996440"/>
          <a:ext cx="457200" cy="1691640"/>
        </a:xfrm>
        <a:prstGeom prst="straightConnector1">
          <a:avLst/>
        </a:prstGeom>
        <a:ln w="28575">
          <a:solidFill>
            <a:schemeClr val="tx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3"/>
  <sheetViews>
    <sheetView showGridLines="0" topLeftCell="A10" zoomScale="85" zoomScaleNormal="85" workbookViewId="0">
      <selection activeCell="N12" sqref="N12"/>
    </sheetView>
  </sheetViews>
  <sheetFormatPr defaultRowHeight="14.4" x14ac:dyDescent="0.3"/>
  <cols>
    <col min="1" max="11" width="8.88671875" style="25"/>
    <col min="12" max="12" width="11.33203125" style="25" customWidth="1"/>
    <col min="13" max="13" width="10.88671875" style="25" customWidth="1"/>
    <col min="14" max="14" width="13.33203125" style="25" customWidth="1"/>
    <col min="15" max="18" width="8.88671875" style="25"/>
    <col min="19" max="19" width="11.33203125" style="25" customWidth="1"/>
    <col min="20" max="20" width="11.44140625" style="25" customWidth="1"/>
    <col min="21" max="21" width="12.6640625" style="25" customWidth="1"/>
    <col min="22" max="16384" width="8.88671875" style="25"/>
  </cols>
  <sheetData>
    <row r="1" spans="2:23" ht="15" thickBot="1" x14ac:dyDescent="0.35"/>
    <row r="2" spans="2:23" ht="15" customHeight="1" x14ac:dyDescent="0.3">
      <c r="B2" s="42" t="s">
        <v>59</v>
      </c>
      <c r="C2" s="43"/>
      <c r="D2" s="43"/>
      <c r="E2" s="43"/>
      <c r="F2" s="43"/>
      <c r="G2" s="44"/>
    </row>
    <row r="3" spans="2:23" ht="15.75" customHeight="1" thickBot="1" x14ac:dyDescent="0.35">
      <c r="B3" s="45"/>
      <c r="C3" s="46"/>
      <c r="D3" s="46"/>
      <c r="E3" s="46"/>
      <c r="F3" s="46"/>
      <c r="G3" s="47"/>
    </row>
    <row r="4" spans="2:23" ht="15" thickBot="1" x14ac:dyDescent="0.35"/>
    <row r="5" spans="2:23" ht="27" customHeight="1" thickBot="1" x14ac:dyDescent="0.35">
      <c r="B5" s="26"/>
      <c r="C5" s="27" t="s">
        <v>1</v>
      </c>
      <c r="D5" s="37">
        <v>25</v>
      </c>
      <c r="E5" s="38"/>
      <c r="F5" s="39" t="s">
        <v>0</v>
      </c>
      <c r="G5" s="40"/>
    </row>
    <row r="6" spans="2:23" ht="33" customHeight="1" thickBot="1" x14ac:dyDescent="0.35">
      <c r="B6" s="26"/>
      <c r="C6" s="27" t="s">
        <v>1</v>
      </c>
      <c r="D6" s="37">
        <v>400</v>
      </c>
      <c r="E6" s="38"/>
      <c r="F6" s="39" t="s">
        <v>2</v>
      </c>
      <c r="G6" s="40"/>
      <c r="N6" s="28">
        <v>400</v>
      </c>
    </row>
    <row r="7" spans="2:23" ht="31.95" customHeight="1" thickBot="1" x14ac:dyDescent="0.35">
      <c r="B7" s="26"/>
      <c r="C7" s="27" t="s">
        <v>4</v>
      </c>
      <c r="D7" s="33">
        <f>IF(D6=500,1.15,1)</f>
        <v>1</v>
      </c>
      <c r="E7" s="34"/>
      <c r="F7" s="64" t="s">
        <v>3</v>
      </c>
      <c r="G7" s="65"/>
      <c r="N7" s="28">
        <v>500</v>
      </c>
    </row>
    <row r="8" spans="2:23" ht="32.4" customHeight="1" thickBot="1" x14ac:dyDescent="0.35">
      <c r="B8" s="26"/>
      <c r="C8" s="27" t="s">
        <v>4</v>
      </c>
      <c r="D8" s="33">
        <f>IF(D7=500,1.15,1)</f>
        <v>1</v>
      </c>
      <c r="E8" s="34"/>
      <c r="F8" s="56" t="s">
        <v>5</v>
      </c>
      <c r="G8" s="57"/>
    </row>
    <row r="9" spans="2:23" ht="32.4" customHeight="1" x14ac:dyDescent="0.3">
      <c r="B9" s="50"/>
      <c r="C9" s="29" t="s">
        <v>26</v>
      </c>
      <c r="D9" s="58">
        <f>IF(D8=500,1.15,1)</f>
        <v>1</v>
      </c>
      <c r="E9" s="59"/>
      <c r="F9" s="60" t="s">
        <v>6</v>
      </c>
      <c r="G9" s="61"/>
    </row>
    <row r="10" spans="2:23" ht="32.4" customHeight="1" thickBot="1" x14ac:dyDescent="0.35">
      <c r="B10" s="51"/>
      <c r="C10" s="30" t="s">
        <v>27</v>
      </c>
      <c r="D10" s="54">
        <v>0.8</v>
      </c>
      <c r="E10" s="55"/>
      <c r="F10" s="62"/>
      <c r="G10" s="63"/>
    </row>
    <row r="11" spans="2:23" ht="32.4" customHeight="1" x14ac:dyDescent="0.3">
      <c r="B11" s="50"/>
      <c r="C11" s="31" t="s">
        <v>28</v>
      </c>
      <c r="D11" s="58">
        <v>1.3</v>
      </c>
      <c r="E11" s="59"/>
      <c r="F11" s="60" t="s">
        <v>7</v>
      </c>
      <c r="G11" s="61"/>
    </row>
    <row r="12" spans="2:23" ht="34.950000000000003" customHeight="1" thickBot="1" x14ac:dyDescent="0.35">
      <c r="B12" s="51"/>
      <c r="C12" s="30" t="s">
        <v>29</v>
      </c>
      <c r="D12" s="54">
        <v>1</v>
      </c>
      <c r="E12" s="55"/>
      <c r="F12" s="62"/>
      <c r="G12" s="63"/>
    </row>
    <row r="13" spans="2:23" ht="21.6" customHeight="1" thickBot="1" x14ac:dyDescent="0.35">
      <c r="B13" s="53"/>
      <c r="C13" s="52"/>
      <c r="D13" s="49"/>
      <c r="E13" s="49"/>
      <c r="F13" s="48"/>
      <c r="G13" s="48"/>
    </row>
    <row r="14" spans="2:23" ht="21" customHeight="1" thickBot="1" x14ac:dyDescent="0.35">
      <c r="B14" s="53"/>
      <c r="C14" s="52"/>
      <c r="D14" s="49"/>
      <c r="E14" s="49"/>
      <c r="F14" s="48"/>
      <c r="G14" s="48"/>
      <c r="J14" s="74" t="s">
        <v>8</v>
      </c>
      <c r="K14" s="75"/>
      <c r="L14" s="75"/>
      <c r="M14" s="75"/>
      <c r="N14" s="76"/>
      <c r="Q14" s="74" t="s">
        <v>62</v>
      </c>
      <c r="R14" s="75"/>
      <c r="S14" s="75"/>
      <c r="T14" s="75"/>
      <c r="U14" s="76"/>
    </row>
    <row r="15" spans="2:23" ht="16.5" customHeight="1" x14ac:dyDescent="0.3">
      <c r="J15" s="72" t="s">
        <v>9</v>
      </c>
      <c r="K15" s="70" t="s">
        <v>10</v>
      </c>
      <c r="L15" s="68" t="s">
        <v>11</v>
      </c>
      <c r="M15" s="69"/>
      <c r="N15" s="66" t="s">
        <v>12</v>
      </c>
      <c r="Q15" s="72" t="s">
        <v>9</v>
      </c>
      <c r="R15" s="70" t="s">
        <v>10</v>
      </c>
      <c r="S15" s="68" t="s">
        <v>11</v>
      </c>
      <c r="T15" s="69"/>
      <c r="U15" s="66" t="s">
        <v>12</v>
      </c>
    </row>
    <row r="16" spans="2:23" ht="16.5" customHeight="1" thickBot="1" x14ac:dyDescent="0.35">
      <c r="J16" s="73"/>
      <c r="K16" s="71"/>
      <c r="L16" s="1" t="s">
        <v>13</v>
      </c>
      <c r="M16" s="2" t="s">
        <v>14</v>
      </c>
      <c r="N16" s="67"/>
      <c r="Q16" s="73"/>
      <c r="R16" s="71"/>
      <c r="S16" s="1" t="s">
        <v>13</v>
      </c>
      <c r="T16" s="2" t="s">
        <v>14</v>
      </c>
      <c r="U16" s="67"/>
      <c r="W16" s="25" t="s">
        <v>58</v>
      </c>
    </row>
    <row r="17" spans="9:21" ht="16.5" customHeight="1" thickBot="1" x14ac:dyDescent="0.35">
      <c r="I17" s="28">
        <v>0.8</v>
      </c>
      <c r="J17" s="6">
        <v>2</v>
      </c>
      <c r="K17" s="6" t="s">
        <v>15</v>
      </c>
      <c r="L17" s="4">
        <f t="shared" ref="L17:L22" si="0">CEILING((((($D$6*$D$12*$D$8*$D$7)/(2.1*($D$5^0.5)))*I17)),5)</f>
        <v>35</v>
      </c>
      <c r="M17" s="5">
        <f t="shared" ref="M17:M22" si="1">CEILING((((($D$6*$D$11*$D$8*$D$7)/(2.1*($D$5^0.5)))*I17)),5)</f>
        <v>40</v>
      </c>
      <c r="N17" s="3">
        <f t="shared" ref="N17:N22" si="2">CEILING((($D$6/(2.1*($D$5^0.5)))*I17),5)</f>
        <v>35</v>
      </c>
      <c r="Q17" s="6">
        <v>2</v>
      </c>
      <c r="R17" s="6" t="s">
        <v>15</v>
      </c>
      <c r="S17" s="4">
        <f t="shared" ref="S17:S27" si="3">CEILING((L17*1.3),5)</f>
        <v>50</v>
      </c>
      <c r="T17" s="4">
        <f t="shared" ref="T17:T27" si="4">CEILING((M17*1.3),5)</f>
        <v>55</v>
      </c>
      <c r="U17" s="3">
        <f t="shared" ref="U17:U27" si="5">CEILING((N17*1.3),5)</f>
        <v>50</v>
      </c>
    </row>
    <row r="18" spans="9:21" ht="16.5" customHeight="1" thickBot="1" x14ac:dyDescent="0.35">
      <c r="I18" s="28">
        <v>1</v>
      </c>
      <c r="J18" s="6">
        <v>3</v>
      </c>
      <c r="K18" s="6" t="s">
        <v>16</v>
      </c>
      <c r="L18" s="4">
        <f t="shared" si="0"/>
        <v>40</v>
      </c>
      <c r="M18" s="5">
        <f t="shared" si="1"/>
        <v>50</v>
      </c>
      <c r="N18" s="3">
        <f t="shared" si="2"/>
        <v>40</v>
      </c>
      <c r="Q18" s="6">
        <v>3</v>
      </c>
      <c r="R18" s="6" t="s">
        <v>16</v>
      </c>
      <c r="S18" s="4">
        <f t="shared" si="3"/>
        <v>55</v>
      </c>
      <c r="T18" s="4">
        <f t="shared" si="4"/>
        <v>65</v>
      </c>
      <c r="U18" s="3">
        <f t="shared" si="5"/>
        <v>55</v>
      </c>
    </row>
    <row r="19" spans="9:21" ht="15" thickBot="1" x14ac:dyDescent="0.35">
      <c r="I19" s="28">
        <v>1.2</v>
      </c>
      <c r="J19" s="6">
        <v>4</v>
      </c>
      <c r="K19" s="6" t="s">
        <v>17</v>
      </c>
      <c r="L19" s="4">
        <f t="shared" si="0"/>
        <v>50</v>
      </c>
      <c r="M19" s="5">
        <f t="shared" si="1"/>
        <v>60</v>
      </c>
      <c r="N19" s="3">
        <f t="shared" si="2"/>
        <v>50</v>
      </c>
      <c r="Q19" s="6">
        <v>4</v>
      </c>
      <c r="R19" s="6" t="s">
        <v>17</v>
      </c>
      <c r="S19" s="4">
        <f t="shared" si="3"/>
        <v>65</v>
      </c>
      <c r="T19" s="4">
        <f t="shared" si="4"/>
        <v>80</v>
      </c>
      <c r="U19" s="3">
        <f t="shared" si="5"/>
        <v>65</v>
      </c>
    </row>
    <row r="20" spans="9:21" ht="15" thickBot="1" x14ac:dyDescent="0.35">
      <c r="I20" s="28">
        <v>1.4</v>
      </c>
      <c r="J20" s="6">
        <v>5</v>
      </c>
      <c r="K20" s="6" t="s">
        <v>18</v>
      </c>
      <c r="L20" s="4">
        <f t="shared" si="0"/>
        <v>55</v>
      </c>
      <c r="M20" s="5">
        <f t="shared" si="1"/>
        <v>70</v>
      </c>
      <c r="N20" s="3">
        <f t="shared" si="2"/>
        <v>55</v>
      </c>
      <c r="Q20" s="6">
        <v>5</v>
      </c>
      <c r="R20" s="6" t="s">
        <v>18</v>
      </c>
      <c r="S20" s="4">
        <f t="shared" si="3"/>
        <v>75</v>
      </c>
      <c r="T20" s="4">
        <f t="shared" si="4"/>
        <v>95</v>
      </c>
      <c r="U20" s="3">
        <f t="shared" si="5"/>
        <v>75</v>
      </c>
    </row>
    <row r="21" spans="9:21" ht="15" thickBot="1" x14ac:dyDescent="0.35">
      <c r="I21" s="28">
        <v>1.6</v>
      </c>
      <c r="J21" s="6">
        <v>6</v>
      </c>
      <c r="K21" s="6" t="s">
        <v>19</v>
      </c>
      <c r="L21" s="4">
        <f t="shared" si="0"/>
        <v>65</v>
      </c>
      <c r="M21" s="5">
        <f t="shared" si="1"/>
        <v>80</v>
      </c>
      <c r="N21" s="3">
        <f t="shared" si="2"/>
        <v>65</v>
      </c>
      <c r="Q21" s="6">
        <v>6</v>
      </c>
      <c r="R21" s="6" t="s">
        <v>19</v>
      </c>
      <c r="S21" s="4">
        <f t="shared" si="3"/>
        <v>85</v>
      </c>
      <c r="T21" s="4">
        <f t="shared" si="4"/>
        <v>105</v>
      </c>
      <c r="U21" s="3">
        <f t="shared" si="5"/>
        <v>85</v>
      </c>
    </row>
    <row r="22" spans="9:21" ht="15" thickBot="1" x14ac:dyDescent="0.35">
      <c r="I22" s="28">
        <v>1.8</v>
      </c>
      <c r="J22" s="6">
        <v>7</v>
      </c>
      <c r="K22" s="6" t="s">
        <v>20</v>
      </c>
      <c r="L22" s="4">
        <f t="shared" si="0"/>
        <v>70</v>
      </c>
      <c r="M22" s="5">
        <f t="shared" si="1"/>
        <v>90</v>
      </c>
      <c r="N22" s="3">
        <f t="shared" si="2"/>
        <v>70</v>
      </c>
      <c r="Q22" s="6">
        <v>7</v>
      </c>
      <c r="R22" s="6" t="s">
        <v>20</v>
      </c>
      <c r="S22" s="4">
        <f t="shared" si="3"/>
        <v>95</v>
      </c>
      <c r="T22" s="4">
        <f t="shared" si="4"/>
        <v>120</v>
      </c>
      <c r="U22" s="3">
        <f t="shared" si="5"/>
        <v>95</v>
      </c>
    </row>
    <row r="23" spans="9:21" ht="15" thickBot="1" x14ac:dyDescent="0.35">
      <c r="I23" s="28">
        <v>2</v>
      </c>
      <c r="J23" s="6">
        <v>8</v>
      </c>
      <c r="K23" s="6" t="s">
        <v>21</v>
      </c>
      <c r="L23" s="4">
        <f>CEILING((((($D$6*$D$12*$D$8*$D$7)/(1.7*($D$5^0.5)))*I23)),5)</f>
        <v>95</v>
      </c>
      <c r="M23" s="5">
        <f>CEILING((((($D$6*$D$11*$D$8*$D$7)/(1.7*($D$5^0.5)))*I23)),5)</f>
        <v>125</v>
      </c>
      <c r="N23" s="3">
        <f>CEILING((($D$6/(1.7*($D$5^0.5)))*I23),5)</f>
        <v>95</v>
      </c>
      <c r="Q23" s="6">
        <v>8</v>
      </c>
      <c r="R23" s="6" t="s">
        <v>21</v>
      </c>
      <c r="S23" s="4">
        <f t="shared" si="3"/>
        <v>125</v>
      </c>
      <c r="T23" s="4">
        <f t="shared" si="4"/>
        <v>165</v>
      </c>
      <c r="U23" s="3">
        <f t="shared" si="5"/>
        <v>125</v>
      </c>
    </row>
    <row r="24" spans="9:21" ht="15" thickBot="1" x14ac:dyDescent="0.35">
      <c r="I24" s="28">
        <v>2.2000000000000002</v>
      </c>
      <c r="J24" s="6">
        <v>9</v>
      </c>
      <c r="K24" s="6" t="s">
        <v>22</v>
      </c>
      <c r="L24" s="4">
        <f>CEILING((((($D$6*$D$12*$D$8*$D$7)/(1.7*($D$5^0.5)))*I24)),5)</f>
        <v>105</v>
      </c>
      <c r="M24" s="5">
        <f>CEILING((((($D$6*$D$11*$D$8*$D$7)/(1.7*($D$5^0.5)))*I24)),5)</f>
        <v>135</v>
      </c>
      <c r="N24" s="3">
        <f>CEILING((($D$6/(1.7*($D$5^0.5)))*I24),5)</f>
        <v>105</v>
      </c>
      <c r="Q24" s="6">
        <v>9</v>
      </c>
      <c r="R24" s="6" t="s">
        <v>22</v>
      </c>
      <c r="S24" s="4">
        <f t="shared" si="3"/>
        <v>140</v>
      </c>
      <c r="T24" s="4">
        <f t="shared" si="4"/>
        <v>180</v>
      </c>
      <c r="U24" s="3">
        <f t="shared" si="5"/>
        <v>140</v>
      </c>
    </row>
    <row r="25" spans="9:21" ht="15" thickBot="1" x14ac:dyDescent="0.35">
      <c r="I25" s="28">
        <v>2.5</v>
      </c>
      <c r="J25" s="6">
        <v>10</v>
      </c>
      <c r="K25" s="6" t="s">
        <v>23</v>
      </c>
      <c r="L25" s="4">
        <f>CEILING((((($D$6*$D$12*$D$8*$D$7)/(1.7*($D$5^0.5)))*I25)),5)</f>
        <v>120</v>
      </c>
      <c r="M25" s="5">
        <f>CEILING((((($D$6*$D$11*$D$8*$D$7)/(1.7*($D$5^0.5)))*I25)),5)</f>
        <v>155</v>
      </c>
      <c r="N25" s="3">
        <f>CEILING((($D$6/(1.7*($D$5^0.5)))*I25),5)</f>
        <v>120</v>
      </c>
      <c r="Q25" s="6">
        <v>10</v>
      </c>
      <c r="R25" s="6" t="s">
        <v>23</v>
      </c>
      <c r="S25" s="4">
        <f t="shared" si="3"/>
        <v>160</v>
      </c>
      <c r="T25" s="4">
        <f t="shared" si="4"/>
        <v>205</v>
      </c>
      <c r="U25" s="3">
        <f t="shared" si="5"/>
        <v>160</v>
      </c>
    </row>
    <row r="26" spans="9:21" ht="15" thickBot="1" x14ac:dyDescent="0.35">
      <c r="I26" s="28">
        <v>2.8</v>
      </c>
      <c r="J26" s="6">
        <v>11</v>
      </c>
      <c r="K26" s="6" t="s">
        <v>24</v>
      </c>
      <c r="L26" s="4">
        <f>CEILING((((($D$6*$D$12*$D$8*$D$7)/(1.7*($D$5^0.5)))*I26)),5)</f>
        <v>135</v>
      </c>
      <c r="M26" s="5">
        <f>CEILING((((($D$6*$D$11*$D$8*$D$7)/(1.7*($D$5^0.5)))*I26)),5)</f>
        <v>175</v>
      </c>
      <c r="N26" s="3">
        <f>CEILING((($D$6/(1.7*($D$5^0.5)))*I26),5)</f>
        <v>135</v>
      </c>
      <c r="Q26" s="6">
        <v>11</v>
      </c>
      <c r="R26" s="6" t="s">
        <v>24</v>
      </c>
      <c r="S26" s="4">
        <f t="shared" si="3"/>
        <v>180</v>
      </c>
      <c r="T26" s="4">
        <f t="shared" si="4"/>
        <v>230</v>
      </c>
      <c r="U26" s="3">
        <f t="shared" si="5"/>
        <v>180</v>
      </c>
    </row>
    <row r="27" spans="9:21" ht="15" customHeight="1" thickBot="1" x14ac:dyDescent="0.35">
      <c r="I27" s="28">
        <v>3.2</v>
      </c>
      <c r="J27" s="7">
        <v>12</v>
      </c>
      <c r="K27" s="7" t="s">
        <v>25</v>
      </c>
      <c r="L27" s="11">
        <f>CEILING((((($D$6*$D$12*$D$8*$D$7)/(1.7*($D$5^0.5)))*I27)),5)</f>
        <v>155</v>
      </c>
      <c r="M27" s="13">
        <f>CEILING((((($D$6*$D$11*$D$8*$D$7)/(1.7*($D$5^0.5)))*I27)),5)</f>
        <v>200</v>
      </c>
      <c r="N27" s="12">
        <f>CEILING((($D$6/(1.7*($D$5^0.5)))*I27),5)</f>
        <v>155</v>
      </c>
      <c r="Q27" s="7">
        <v>12</v>
      </c>
      <c r="R27" s="7" t="s">
        <v>25</v>
      </c>
      <c r="S27" s="11">
        <f t="shared" si="3"/>
        <v>205</v>
      </c>
      <c r="T27" s="11">
        <f t="shared" si="4"/>
        <v>260</v>
      </c>
      <c r="U27" s="12">
        <f t="shared" si="5"/>
        <v>205</v>
      </c>
    </row>
    <row r="29" spans="9:21" ht="33" customHeight="1" x14ac:dyDescent="0.3"/>
    <row r="33" spans="2:24" ht="15" thickBot="1" x14ac:dyDescent="0.35"/>
    <row r="34" spans="2:24" x14ac:dyDescent="0.3">
      <c r="B34" s="42" t="s">
        <v>30</v>
      </c>
      <c r="C34" s="43"/>
      <c r="D34" s="43"/>
      <c r="E34" s="43"/>
      <c r="F34" s="43"/>
      <c r="G34" s="44"/>
    </row>
    <row r="35" spans="2:24" ht="15" thickBot="1" x14ac:dyDescent="0.35">
      <c r="B35" s="45"/>
      <c r="C35" s="46"/>
      <c r="D35" s="46"/>
      <c r="E35" s="46"/>
      <c r="F35" s="46"/>
      <c r="G35" s="47"/>
    </row>
    <row r="36" spans="2:24" ht="30" customHeight="1" thickBot="1" x14ac:dyDescent="0.35">
      <c r="B36" s="26"/>
      <c r="C36" s="27" t="s">
        <v>32</v>
      </c>
      <c r="D36" s="37">
        <v>37.75</v>
      </c>
      <c r="E36" s="38"/>
      <c r="F36" s="39" t="s">
        <v>31</v>
      </c>
      <c r="G36" s="40"/>
    </row>
    <row r="37" spans="2:24" ht="27" customHeight="1" thickBot="1" x14ac:dyDescent="0.35">
      <c r="B37" s="26"/>
      <c r="C37" s="27" t="s">
        <v>32</v>
      </c>
      <c r="D37" s="37">
        <v>12</v>
      </c>
      <c r="E37" s="38"/>
      <c r="F37" s="39" t="s">
        <v>33</v>
      </c>
      <c r="G37" s="40"/>
      <c r="U37" s="32">
        <v>8</v>
      </c>
      <c r="V37" s="32"/>
    </row>
    <row r="38" spans="2:24" ht="29.4" customHeight="1" thickBot="1" x14ac:dyDescent="0.35">
      <c r="B38" s="26"/>
      <c r="C38" s="27" t="s">
        <v>32</v>
      </c>
      <c r="D38" s="37">
        <v>150</v>
      </c>
      <c r="E38" s="38"/>
      <c r="F38" s="39" t="s">
        <v>34</v>
      </c>
      <c r="G38" s="40"/>
      <c r="U38" s="32">
        <v>10</v>
      </c>
      <c r="V38" s="32"/>
    </row>
    <row r="39" spans="2:24" ht="27" customHeight="1" thickBot="1" x14ac:dyDescent="0.35">
      <c r="B39" s="26"/>
      <c r="C39" s="27"/>
      <c r="D39" s="37">
        <v>3</v>
      </c>
      <c r="E39" s="38"/>
      <c r="F39" s="39" t="s">
        <v>35</v>
      </c>
      <c r="G39" s="40"/>
      <c r="R39" s="32">
        <f>2*3.14*D37*D37/4</f>
        <v>226.07999999999998</v>
      </c>
      <c r="S39" s="32"/>
      <c r="T39" s="32"/>
      <c r="U39" s="32">
        <v>12</v>
      </c>
      <c r="V39" s="32"/>
      <c r="W39" s="32"/>
      <c r="X39" s="32"/>
    </row>
    <row r="40" spans="2:24" ht="31.8" customHeight="1" thickBot="1" x14ac:dyDescent="0.35">
      <c r="B40" s="26"/>
      <c r="C40" s="27" t="s">
        <v>32</v>
      </c>
      <c r="D40" s="37">
        <v>25</v>
      </c>
      <c r="E40" s="38"/>
      <c r="F40" s="39" t="s">
        <v>36</v>
      </c>
      <c r="G40" s="40"/>
      <c r="R40" s="32">
        <f>(40*R39)/(D38*D39)</f>
        <v>20.095999999999997</v>
      </c>
      <c r="S40" s="32"/>
      <c r="T40" s="32"/>
      <c r="U40" s="32">
        <v>14</v>
      </c>
      <c r="V40" s="32"/>
      <c r="W40" s="32"/>
      <c r="X40" s="32"/>
    </row>
    <row r="41" spans="2:24" ht="36.6" customHeight="1" thickBot="1" x14ac:dyDescent="0.35">
      <c r="B41" s="26"/>
      <c r="C41" s="27"/>
      <c r="D41" s="37" t="s">
        <v>40</v>
      </c>
      <c r="E41" s="38"/>
      <c r="F41" s="39" t="s">
        <v>38</v>
      </c>
      <c r="G41" s="40"/>
      <c r="K41" s="41"/>
      <c r="L41" s="41"/>
      <c r="R41" s="32">
        <f>(R40+D36)/D40</f>
        <v>2.3138399999999999</v>
      </c>
      <c r="S41" s="32"/>
      <c r="T41" s="32"/>
      <c r="U41" s="32">
        <v>16</v>
      </c>
      <c r="V41" s="32"/>
      <c r="W41" s="32"/>
      <c r="X41" s="32"/>
    </row>
    <row r="42" spans="2:24" x14ac:dyDescent="0.3">
      <c r="K42" s="41"/>
      <c r="L42" s="41"/>
      <c r="R42" s="32">
        <f>IF(R41&lt;=2.5,R41,2.5)</f>
        <v>2.3138399999999999</v>
      </c>
      <c r="S42" s="32"/>
      <c r="T42" s="32"/>
      <c r="U42" s="32">
        <v>18</v>
      </c>
      <c r="V42" s="32"/>
      <c r="W42" s="32"/>
      <c r="X42" s="32"/>
    </row>
    <row r="43" spans="2:24" x14ac:dyDescent="0.3">
      <c r="R43" s="32"/>
      <c r="S43" s="32"/>
      <c r="T43" s="32"/>
      <c r="U43" s="32">
        <v>20</v>
      </c>
      <c r="V43" s="32"/>
      <c r="W43" s="32"/>
      <c r="X43" s="32"/>
    </row>
    <row r="44" spans="2:24" ht="15" thickBot="1" x14ac:dyDescent="0.35">
      <c r="R44" s="32"/>
      <c r="S44" s="32"/>
      <c r="T44" s="32"/>
      <c r="U44" s="32">
        <v>22</v>
      </c>
      <c r="V44" s="32"/>
      <c r="W44" s="32"/>
      <c r="X44" s="32"/>
    </row>
    <row r="45" spans="2:24" ht="40.200000000000003" customHeight="1" thickBot="1" x14ac:dyDescent="0.35">
      <c r="B45" s="26"/>
      <c r="C45" s="27" t="s">
        <v>32</v>
      </c>
      <c r="D45" s="33">
        <f>((D6*D7*D8*(IF(D40&gt;=20,D9,0.8))*U58)/(1.1*D5^0.5*R42))*D39</f>
        <v>122.58253104638334</v>
      </c>
      <c r="E45" s="34"/>
      <c r="F45" s="35" t="s">
        <v>37</v>
      </c>
      <c r="G45" s="36"/>
      <c r="R45" s="32"/>
      <c r="S45" s="32"/>
      <c r="T45" s="32"/>
      <c r="U45" s="32">
        <v>25</v>
      </c>
      <c r="V45" s="32"/>
      <c r="W45" s="32"/>
      <c r="X45" s="32"/>
    </row>
    <row r="46" spans="2:24" x14ac:dyDescent="0.3">
      <c r="R46" s="32"/>
      <c r="S46" s="32"/>
      <c r="T46" s="32"/>
      <c r="U46" s="32">
        <v>28</v>
      </c>
      <c r="V46" s="32"/>
      <c r="W46" s="32"/>
      <c r="X46" s="32"/>
    </row>
    <row r="47" spans="2:24" x14ac:dyDescent="0.3">
      <c r="R47" s="32"/>
      <c r="S47" s="32"/>
      <c r="T47" s="32"/>
      <c r="U47" s="32">
        <v>32</v>
      </c>
      <c r="V47" s="32"/>
      <c r="W47" s="32"/>
      <c r="X47" s="32"/>
    </row>
    <row r="48" spans="2:24" x14ac:dyDescent="0.3">
      <c r="R48" s="32"/>
      <c r="S48" s="32"/>
      <c r="T48" s="32"/>
      <c r="U48" s="32"/>
      <c r="V48" s="32"/>
      <c r="W48" s="32"/>
      <c r="X48" s="32"/>
    </row>
    <row r="49" spans="18:24" x14ac:dyDescent="0.3">
      <c r="R49" s="32"/>
      <c r="S49" s="32"/>
      <c r="T49" s="32"/>
      <c r="U49" s="32"/>
      <c r="V49" s="32"/>
      <c r="W49" s="32"/>
      <c r="X49" s="32"/>
    </row>
    <row r="50" spans="18:24" x14ac:dyDescent="0.3">
      <c r="R50" s="32"/>
      <c r="S50" s="32"/>
      <c r="T50" s="32"/>
      <c r="U50" s="32"/>
      <c r="V50" s="32"/>
      <c r="W50" s="32"/>
      <c r="X50" s="32"/>
    </row>
    <row r="51" spans="18:24" x14ac:dyDescent="0.3">
      <c r="R51" s="32"/>
      <c r="S51" s="32"/>
      <c r="T51" s="32"/>
      <c r="U51" s="32"/>
      <c r="V51" s="32"/>
      <c r="W51" s="32"/>
      <c r="X51" s="32"/>
    </row>
    <row r="52" spans="18:24" x14ac:dyDescent="0.3">
      <c r="R52" s="32"/>
      <c r="S52" s="32"/>
      <c r="T52" s="32"/>
      <c r="U52" s="32"/>
      <c r="V52" s="32"/>
      <c r="W52" s="32"/>
      <c r="X52" s="32"/>
    </row>
    <row r="53" spans="18:24" x14ac:dyDescent="0.3">
      <c r="R53" s="32"/>
      <c r="S53" s="32"/>
      <c r="T53" s="32"/>
      <c r="U53" s="32"/>
      <c r="V53" s="32"/>
      <c r="W53" s="32" t="s">
        <v>40</v>
      </c>
      <c r="X53" s="32"/>
    </row>
    <row r="54" spans="18:24" x14ac:dyDescent="0.3">
      <c r="R54" s="32"/>
      <c r="S54" s="32"/>
      <c r="T54" s="32"/>
      <c r="U54" s="32"/>
      <c r="V54" s="32"/>
      <c r="W54" s="32" t="s">
        <v>39</v>
      </c>
      <c r="X54" s="32"/>
    </row>
    <row r="55" spans="18:24" x14ac:dyDescent="0.3">
      <c r="R55" s="32"/>
      <c r="S55" s="32"/>
      <c r="T55" s="32"/>
      <c r="U55" s="32"/>
      <c r="V55" s="32"/>
      <c r="W55" s="32"/>
      <c r="X55" s="32"/>
    </row>
    <row r="56" spans="18:24" x14ac:dyDescent="0.3">
      <c r="R56" s="32"/>
      <c r="S56" s="32"/>
      <c r="T56" s="32"/>
      <c r="U56" s="32"/>
      <c r="V56" s="32"/>
      <c r="W56" s="32"/>
      <c r="X56" s="32"/>
    </row>
    <row r="57" spans="18:24" x14ac:dyDescent="0.3">
      <c r="R57" s="32"/>
      <c r="S57" s="32"/>
      <c r="T57" s="32"/>
      <c r="U57" s="32"/>
      <c r="V57" s="32"/>
      <c r="W57" s="32"/>
      <c r="X57" s="32"/>
    </row>
    <row r="58" spans="18:24" x14ac:dyDescent="0.3">
      <c r="R58" s="32"/>
      <c r="S58" s="32"/>
      <c r="T58" s="32"/>
      <c r="U58" s="32">
        <f>IF(D41="Bot",D12,D11)</f>
        <v>1.3</v>
      </c>
      <c r="V58" s="32"/>
      <c r="W58" s="32"/>
      <c r="X58" s="32"/>
    </row>
    <row r="59" spans="18:24" x14ac:dyDescent="0.3">
      <c r="R59" s="32"/>
      <c r="S59" s="32"/>
      <c r="T59" s="32"/>
      <c r="U59" s="32"/>
      <c r="V59" s="32"/>
      <c r="W59" s="32"/>
      <c r="X59" s="32"/>
    </row>
    <row r="60" spans="18:24" x14ac:dyDescent="0.3">
      <c r="R60" s="32"/>
      <c r="S60" s="32"/>
      <c r="T60" s="32"/>
      <c r="U60" s="32"/>
      <c r="V60" s="32"/>
      <c r="W60" s="32"/>
      <c r="X60" s="32"/>
    </row>
    <row r="61" spans="18:24" x14ac:dyDescent="0.3">
      <c r="R61" s="32"/>
      <c r="S61" s="32"/>
      <c r="T61" s="32"/>
      <c r="U61" s="32"/>
      <c r="V61" s="32"/>
      <c r="W61" s="32"/>
      <c r="X61" s="32"/>
    </row>
    <row r="62" spans="18:24" x14ac:dyDescent="0.3">
      <c r="R62" s="32"/>
      <c r="S62" s="32"/>
      <c r="T62" s="32"/>
      <c r="U62" s="32"/>
      <c r="V62" s="32"/>
      <c r="W62" s="32"/>
      <c r="X62" s="32"/>
    </row>
    <row r="63" spans="18:24" x14ac:dyDescent="0.3">
      <c r="R63" s="32"/>
      <c r="S63" s="32"/>
      <c r="T63" s="32"/>
      <c r="U63" s="32"/>
      <c r="V63" s="32"/>
      <c r="W63" s="32"/>
      <c r="X63" s="32"/>
    </row>
  </sheetData>
  <sheetProtection algorithmName="SHA-512" hashValue="DisFUEBS8bFIiDtDg3Yyj5K+qL2z0mlDtq7h+Dd/2hhAo1Azuys8nG3LQC4sewCNr7Yq3bisjXq1m2TSvQkS7A==" saltValue="1sMEwVhY+yLugRDv1tZQSw==" spinCount="100000" sheet="1" objects="1" scenarios="1"/>
  <mergeCells count="47">
    <mergeCell ref="Q14:U14"/>
    <mergeCell ref="Q15:Q16"/>
    <mergeCell ref="R15:R16"/>
    <mergeCell ref="S15:T15"/>
    <mergeCell ref="U15:U16"/>
    <mergeCell ref="N15:N16"/>
    <mergeCell ref="L15:M15"/>
    <mergeCell ref="K15:K16"/>
    <mergeCell ref="J15:J16"/>
    <mergeCell ref="J14:N14"/>
    <mergeCell ref="D7:E7"/>
    <mergeCell ref="F7:G7"/>
    <mergeCell ref="B2:G3"/>
    <mergeCell ref="F5:G5"/>
    <mergeCell ref="D5:E5"/>
    <mergeCell ref="D6:E6"/>
    <mergeCell ref="F6:G6"/>
    <mergeCell ref="D8:E8"/>
    <mergeCell ref="F8:G8"/>
    <mergeCell ref="D9:E9"/>
    <mergeCell ref="D11:E11"/>
    <mergeCell ref="D10:E10"/>
    <mergeCell ref="F9:G10"/>
    <mergeCell ref="F11:G12"/>
    <mergeCell ref="F13:G14"/>
    <mergeCell ref="D13:E14"/>
    <mergeCell ref="B9:B10"/>
    <mergeCell ref="B11:B12"/>
    <mergeCell ref="C13:C14"/>
    <mergeCell ref="B13:B14"/>
    <mergeCell ref="D12:E12"/>
    <mergeCell ref="D40:E40"/>
    <mergeCell ref="F40:G40"/>
    <mergeCell ref="B34:G35"/>
    <mergeCell ref="D36:E36"/>
    <mergeCell ref="F36:G36"/>
    <mergeCell ref="D37:E37"/>
    <mergeCell ref="F37:G37"/>
    <mergeCell ref="D38:E38"/>
    <mergeCell ref="F38:G38"/>
    <mergeCell ref="D39:E39"/>
    <mergeCell ref="F39:G39"/>
    <mergeCell ref="D45:E45"/>
    <mergeCell ref="F45:G45"/>
    <mergeCell ref="D41:E41"/>
    <mergeCell ref="F41:G41"/>
    <mergeCell ref="K41:L42"/>
  </mergeCells>
  <dataValidations disablePrompts="1" count="2">
    <dataValidation type="list" allowBlank="1" showInputMessage="1" showErrorMessage="1" errorTitle="خطا" error="آرماتور از لیست انتخاب شود" promptTitle="قطر آرماتور اصلی" sqref="D40:E40">
      <formula1>$U$37:$U$47</formula1>
    </dataValidation>
    <dataValidation type="list" allowBlank="1" showInputMessage="1" showErrorMessage="1" errorTitle="خطا" error="از لیست انتخاب شود" promptTitle="موقعیت آرماتور " prompt="موقعیت آرماتور را انتخاب کنید " sqref="D41:E41">
      <formula1>$W$53:$W$54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3"/>
  <sheetViews>
    <sheetView showGridLines="0" topLeftCell="A10" zoomScale="85" zoomScaleNormal="85" workbookViewId="0">
      <selection activeCell="D20" sqref="D20:E21"/>
    </sheetView>
  </sheetViews>
  <sheetFormatPr defaultRowHeight="14.4" x14ac:dyDescent="0.3"/>
  <cols>
    <col min="5" max="5" width="11" customWidth="1"/>
    <col min="6" max="6" width="12.21875" customWidth="1"/>
  </cols>
  <sheetData>
    <row r="1" spans="2:26" ht="15" thickBot="1" x14ac:dyDescent="0.35"/>
    <row r="2" spans="2:26" x14ac:dyDescent="0.3">
      <c r="B2" s="121" t="s">
        <v>41</v>
      </c>
      <c r="C2" s="122"/>
      <c r="D2" s="122"/>
      <c r="E2" s="122"/>
      <c r="F2" s="122"/>
      <c r="G2" s="123"/>
    </row>
    <row r="3" spans="2:26" ht="15" thickBot="1" x14ac:dyDescent="0.35">
      <c r="B3" s="124"/>
      <c r="C3" s="125"/>
      <c r="D3" s="125"/>
      <c r="E3" s="125"/>
      <c r="F3" s="125"/>
      <c r="G3" s="126"/>
    </row>
    <row r="4" spans="2:26" ht="15" thickBot="1" x14ac:dyDescent="0.35"/>
    <row r="5" spans="2:26" ht="24" thickBot="1" x14ac:dyDescent="0.35">
      <c r="B5" s="9"/>
      <c r="C5" s="10" t="s">
        <v>1</v>
      </c>
      <c r="D5" s="37">
        <v>25</v>
      </c>
      <c r="E5" s="38"/>
      <c r="F5" s="127" t="s">
        <v>0</v>
      </c>
      <c r="G5" s="128"/>
    </row>
    <row r="6" spans="2:26" ht="29.4" customHeight="1" thickBot="1" x14ac:dyDescent="0.35">
      <c r="B6" s="9"/>
      <c r="C6" s="10" t="s">
        <v>1</v>
      </c>
      <c r="D6" s="37">
        <v>400</v>
      </c>
      <c r="E6" s="38"/>
      <c r="F6" s="127" t="s">
        <v>2</v>
      </c>
      <c r="G6" s="128"/>
    </row>
    <row r="7" spans="2:26" ht="27" customHeight="1" thickBot="1" x14ac:dyDescent="0.35">
      <c r="B7" s="9"/>
      <c r="C7" s="10" t="s">
        <v>4</v>
      </c>
      <c r="D7" s="83">
        <f>IF(D6=500,1.15,1)</f>
        <v>1</v>
      </c>
      <c r="E7" s="84"/>
      <c r="F7" s="119" t="s">
        <v>5</v>
      </c>
      <c r="G7" s="120"/>
    </row>
    <row r="8" spans="2:26" ht="33" customHeight="1" thickBot="1" x14ac:dyDescent="0.35">
      <c r="B8" s="16"/>
      <c r="C8" s="14" t="s">
        <v>4</v>
      </c>
      <c r="D8" s="109">
        <f>(D5/105)+0.6</f>
        <v>0.838095238095238</v>
      </c>
      <c r="E8" s="110"/>
      <c r="F8" s="111" t="s">
        <v>42</v>
      </c>
      <c r="G8" s="112"/>
      <c r="K8" s="78" t="s">
        <v>44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2:26" ht="35.4" customHeight="1" x14ac:dyDescent="0.3">
      <c r="B9" s="103"/>
      <c r="C9" s="8" t="s">
        <v>4</v>
      </c>
      <c r="D9" s="108">
        <v>1</v>
      </c>
      <c r="E9" s="108"/>
      <c r="F9" s="113" t="s">
        <v>43</v>
      </c>
      <c r="G9" s="114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Z9" s="15">
        <v>8</v>
      </c>
    </row>
    <row r="10" spans="2:26" ht="18" customHeight="1" x14ac:dyDescent="0.3">
      <c r="B10" s="104"/>
      <c r="C10" s="95" t="s">
        <v>4</v>
      </c>
      <c r="D10" s="97">
        <v>1.25</v>
      </c>
      <c r="E10" s="97"/>
      <c r="F10" s="115"/>
      <c r="G10" s="11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Z10" s="15">
        <v>10</v>
      </c>
    </row>
    <row r="11" spans="2:26" ht="15" thickBot="1" x14ac:dyDescent="0.35">
      <c r="B11" s="105"/>
      <c r="C11" s="96"/>
      <c r="D11" s="98"/>
      <c r="E11" s="98"/>
      <c r="F11" s="117"/>
      <c r="G11" s="118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Z11" s="15">
        <v>12</v>
      </c>
    </row>
    <row r="12" spans="2:26" ht="33.6" customHeight="1" x14ac:dyDescent="0.3">
      <c r="B12" s="103"/>
      <c r="C12" s="8" t="s">
        <v>4</v>
      </c>
      <c r="D12" s="108">
        <v>1</v>
      </c>
      <c r="E12" s="108"/>
      <c r="F12" s="89" t="s">
        <v>45</v>
      </c>
      <c r="G12" s="90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Z12" s="15">
        <v>14</v>
      </c>
    </row>
    <row r="13" spans="2:26" x14ac:dyDescent="0.3">
      <c r="B13" s="104"/>
      <c r="C13" s="95" t="s">
        <v>4</v>
      </c>
      <c r="D13" s="97">
        <v>1.6</v>
      </c>
      <c r="E13" s="97"/>
      <c r="F13" s="91"/>
      <c r="G13" s="92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Z13" s="15">
        <v>16</v>
      </c>
    </row>
    <row r="14" spans="2:26" ht="19.2" customHeight="1" thickBot="1" x14ac:dyDescent="0.35">
      <c r="B14" s="105"/>
      <c r="C14" s="96"/>
      <c r="D14" s="98"/>
      <c r="E14" s="98"/>
      <c r="F14" s="93"/>
      <c r="G14" s="94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Z14" s="15">
        <v>18</v>
      </c>
    </row>
    <row r="15" spans="2:26" x14ac:dyDescent="0.3"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Z15" s="15">
        <v>20</v>
      </c>
    </row>
    <row r="16" spans="2:26" ht="15" thickBot="1" x14ac:dyDescent="0.35"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Z16" s="15">
        <v>22</v>
      </c>
    </row>
    <row r="17" spans="2:26" ht="32.4" customHeight="1" thickBot="1" x14ac:dyDescent="0.35">
      <c r="B17" s="9"/>
      <c r="C17" s="10" t="s">
        <v>4</v>
      </c>
      <c r="D17" s="37">
        <v>3</v>
      </c>
      <c r="E17" s="38"/>
      <c r="F17" s="79" t="s">
        <v>48</v>
      </c>
      <c r="G17" s="80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Z17" s="15">
        <v>25</v>
      </c>
    </row>
    <row r="18" spans="2:26" ht="31.8" customHeight="1" thickBot="1" x14ac:dyDescent="0.35">
      <c r="B18" s="9"/>
      <c r="C18" s="10" t="s">
        <v>32</v>
      </c>
      <c r="D18" s="37">
        <v>10</v>
      </c>
      <c r="E18" s="38"/>
      <c r="F18" s="79" t="s">
        <v>49</v>
      </c>
      <c r="G18" s="80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Z18" s="15">
        <v>28</v>
      </c>
    </row>
    <row r="19" spans="2:26" ht="32.4" customHeight="1" thickBot="1" x14ac:dyDescent="0.35">
      <c r="B19" s="9"/>
      <c r="C19" s="10" t="s">
        <v>4</v>
      </c>
      <c r="D19" s="37">
        <v>3</v>
      </c>
      <c r="E19" s="38"/>
      <c r="F19" s="79" t="s">
        <v>50</v>
      </c>
      <c r="G19" s="8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Z19" s="15">
        <v>32</v>
      </c>
    </row>
    <row r="20" spans="2:26" ht="28.2" customHeight="1" thickBot="1" x14ac:dyDescent="0.35">
      <c r="B20" s="9"/>
      <c r="C20" s="10" t="s">
        <v>32</v>
      </c>
      <c r="D20" s="37">
        <v>25</v>
      </c>
      <c r="E20" s="38"/>
      <c r="F20" s="79" t="s">
        <v>51</v>
      </c>
      <c r="G20" s="80"/>
      <c r="Z20" s="15"/>
    </row>
    <row r="21" spans="2:26" ht="24" customHeight="1" thickBot="1" x14ac:dyDescent="0.35">
      <c r="B21" s="9"/>
      <c r="C21" s="10" t="s">
        <v>4</v>
      </c>
      <c r="D21" s="37">
        <v>5</v>
      </c>
      <c r="E21" s="38"/>
      <c r="F21" s="79" t="s">
        <v>52</v>
      </c>
      <c r="G21" s="80"/>
      <c r="K21" s="82" t="s">
        <v>47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Z21" s="15"/>
    </row>
    <row r="22" spans="2:26" ht="34.200000000000003" customHeight="1" thickBot="1" x14ac:dyDescent="0.35">
      <c r="B22" s="9"/>
      <c r="C22" s="10" t="s">
        <v>32</v>
      </c>
      <c r="D22" s="37">
        <v>15</v>
      </c>
      <c r="E22" s="38"/>
      <c r="F22" s="79" t="s">
        <v>53</v>
      </c>
      <c r="G22" s="80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Z22" s="15">
        <f>0.4*D25</f>
        <v>981.25</v>
      </c>
    </row>
    <row r="23" spans="2:26" ht="15" customHeight="1" x14ac:dyDescent="0.3"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Z23" s="15"/>
    </row>
    <row r="24" spans="2:26" ht="15" customHeight="1" thickBot="1" x14ac:dyDescent="0.35"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Z24" s="15"/>
    </row>
    <row r="25" spans="2:26" ht="36.6" customHeight="1" thickBot="1" x14ac:dyDescent="0.35">
      <c r="B25" s="9"/>
      <c r="C25" s="10" t="s">
        <v>32</v>
      </c>
      <c r="D25" s="83">
        <f>D21*3.14*D20*D20/4</f>
        <v>2453.125</v>
      </c>
      <c r="E25" s="84"/>
      <c r="F25" s="106" t="s">
        <v>54</v>
      </c>
      <c r="G25" s="107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pans="2:26" ht="34.799999999999997" customHeight="1" thickBot="1" x14ac:dyDescent="0.35">
      <c r="B26" s="9"/>
      <c r="C26" s="10" t="s">
        <v>32</v>
      </c>
      <c r="D26" s="83">
        <f>D17*D19*D18*D18*3.14/4</f>
        <v>706.5</v>
      </c>
      <c r="E26" s="84"/>
      <c r="F26" s="106" t="s">
        <v>55</v>
      </c>
      <c r="G26" s="107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spans="2:26" ht="15" customHeight="1" thickBot="1" x14ac:dyDescent="0.35"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2:26" ht="15" customHeight="1" x14ac:dyDescent="0.3">
      <c r="B28" s="103"/>
      <c r="C28" s="129" t="s">
        <v>4</v>
      </c>
      <c r="D28" s="108">
        <f>IF(OR(D22&gt;=(6*D20),D26&gt;=Z22),1,1.6)</f>
        <v>1.6</v>
      </c>
      <c r="E28" s="108"/>
      <c r="F28" s="89" t="s">
        <v>45</v>
      </c>
      <c r="G28" s="90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spans="2:26" ht="15" customHeight="1" x14ac:dyDescent="0.3">
      <c r="B29" s="104"/>
      <c r="C29" s="130"/>
      <c r="D29" s="97"/>
      <c r="E29" s="97"/>
      <c r="F29" s="91"/>
      <c r="G29" s="92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pans="2:26" ht="15" customHeight="1" thickBot="1" x14ac:dyDescent="0.35">
      <c r="B30" s="105"/>
      <c r="C30" s="131"/>
      <c r="D30" s="98"/>
      <c r="E30" s="98"/>
      <c r="F30" s="93"/>
      <c r="G30" s="94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spans="2:26" ht="15" customHeight="1" x14ac:dyDescent="0.3"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spans="2:26" ht="14.4" customHeight="1" x14ac:dyDescent="0.3"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spans="2:23" ht="14.4" customHeight="1" x14ac:dyDescent="0.3">
      <c r="B33" s="78" t="s">
        <v>56</v>
      </c>
      <c r="C33" s="78"/>
      <c r="D33" s="78"/>
      <c r="E33" s="78"/>
      <c r="F33" s="78"/>
      <c r="G33" s="78"/>
      <c r="H33" s="78"/>
      <c r="I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2:23" ht="14.4" customHeight="1" x14ac:dyDescent="0.3">
      <c r="B34" s="78"/>
      <c r="C34" s="78"/>
      <c r="D34" s="78"/>
      <c r="E34" s="78"/>
      <c r="F34" s="78"/>
      <c r="G34" s="78"/>
      <c r="H34" s="78"/>
      <c r="I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pans="2:23" ht="17.399999999999999" customHeight="1" x14ac:dyDescent="0.3">
      <c r="B35" s="78"/>
      <c r="C35" s="78"/>
      <c r="D35" s="78"/>
      <c r="E35" s="78"/>
      <c r="F35" s="78"/>
      <c r="G35" s="78"/>
      <c r="H35" s="78"/>
      <c r="I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spans="2:23" ht="18" customHeight="1" x14ac:dyDescent="0.3">
      <c r="B36" s="78"/>
      <c r="C36" s="78"/>
      <c r="D36" s="78"/>
      <c r="E36" s="78"/>
      <c r="F36" s="78"/>
      <c r="G36" s="78"/>
      <c r="H36" s="78"/>
      <c r="I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2:23" ht="18" customHeight="1" x14ac:dyDescent="0.3">
      <c r="B37" s="81"/>
      <c r="C37" s="81"/>
      <c r="D37" s="81"/>
      <c r="E37" s="81"/>
      <c r="F37" s="81"/>
      <c r="G37" s="81"/>
      <c r="H37" s="81"/>
      <c r="I37" s="81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pans="2:23" ht="17.399999999999999" customHeight="1" x14ac:dyDescent="0.3">
      <c r="B38" s="81"/>
      <c r="C38" s="81"/>
      <c r="D38" s="81"/>
      <c r="E38" s="81"/>
      <c r="F38" s="81"/>
      <c r="G38" s="81"/>
      <c r="H38" s="81"/>
      <c r="I38" s="81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pans="2:23" ht="19.2" customHeight="1" x14ac:dyDescent="0.3">
      <c r="B39" s="81"/>
      <c r="C39" s="81"/>
      <c r="D39" s="81"/>
      <c r="E39" s="81"/>
      <c r="F39" s="81"/>
      <c r="G39" s="81"/>
      <c r="H39" s="81"/>
      <c r="I39" s="81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pans="2:23" ht="20.399999999999999" customHeight="1" x14ac:dyDescent="0.3">
      <c r="B40" s="81"/>
      <c r="C40" s="81"/>
      <c r="D40" s="81"/>
      <c r="E40" s="81"/>
      <c r="F40" s="81"/>
      <c r="G40" s="81"/>
      <c r="H40" s="81"/>
      <c r="I40" s="81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2:23" ht="18" customHeight="1" x14ac:dyDescent="0.3">
      <c r="B41" s="81"/>
      <c r="C41" s="81"/>
      <c r="D41" s="81"/>
      <c r="E41" s="81"/>
      <c r="F41" s="81"/>
      <c r="G41" s="81"/>
      <c r="H41" s="81"/>
      <c r="I41" s="81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2:23" ht="18" customHeight="1" x14ac:dyDescent="0.3">
      <c r="B42" s="81"/>
      <c r="C42" s="81"/>
      <c r="D42" s="81"/>
      <c r="E42" s="81"/>
      <c r="F42" s="81"/>
      <c r="G42" s="81"/>
      <c r="H42" s="81"/>
      <c r="I42" s="81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2:23" ht="19.8" customHeight="1" x14ac:dyDescent="0.3">
      <c r="B43" s="81"/>
      <c r="C43" s="81"/>
      <c r="D43" s="81"/>
      <c r="E43" s="81"/>
      <c r="F43" s="81"/>
      <c r="G43" s="81"/>
      <c r="H43" s="81"/>
      <c r="I43" s="81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pans="2:23" ht="18.600000000000001" customHeight="1" x14ac:dyDescent="0.3">
      <c r="B44" s="81"/>
      <c r="C44" s="81"/>
      <c r="D44" s="81"/>
      <c r="E44" s="81"/>
      <c r="F44" s="81"/>
      <c r="G44" s="81"/>
      <c r="H44" s="81"/>
      <c r="I44" s="81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2:23" ht="17.399999999999999" customHeight="1" x14ac:dyDescent="0.3">
      <c r="B45" s="81"/>
      <c r="C45" s="81"/>
      <c r="D45" s="81"/>
      <c r="E45" s="81"/>
      <c r="F45" s="81"/>
      <c r="G45" s="81"/>
      <c r="H45" s="81"/>
      <c r="I45" s="81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2:23" ht="18" customHeight="1" x14ac:dyDescent="0.3">
      <c r="B46" s="81"/>
      <c r="C46" s="81"/>
      <c r="D46" s="81"/>
      <c r="E46" s="81"/>
      <c r="F46" s="81"/>
      <c r="G46" s="81"/>
      <c r="H46" s="81"/>
      <c r="I46" s="81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2:23" ht="20.399999999999999" customHeight="1" x14ac:dyDescent="0.3">
      <c r="B47" s="17"/>
      <c r="C47" s="17"/>
      <c r="D47" s="17"/>
      <c r="E47" s="17"/>
      <c r="F47" s="17"/>
      <c r="G47" s="17"/>
      <c r="H47" s="17"/>
      <c r="I47" s="17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2:23" ht="15" thickBot="1" x14ac:dyDescent="0.35"/>
    <row r="49" spans="2:6" ht="23.4" x14ac:dyDescent="0.3">
      <c r="B49" s="99" t="s">
        <v>57</v>
      </c>
      <c r="C49" s="100"/>
      <c r="D49" s="100"/>
      <c r="E49" s="100"/>
      <c r="F49" s="101"/>
    </row>
    <row r="50" spans="2:6" x14ac:dyDescent="0.3">
      <c r="B50" s="102" t="s">
        <v>9</v>
      </c>
      <c r="C50" s="86" t="s">
        <v>10</v>
      </c>
      <c r="D50" s="88"/>
      <c r="E50" s="88"/>
      <c r="F50" s="87" t="s">
        <v>46</v>
      </c>
    </row>
    <row r="51" spans="2:6" ht="25.2" customHeight="1" x14ac:dyDescent="0.3">
      <c r="B51" s="102"/>
      <c r="C51" s="86"/>
      <c r="D51" s="88"/>
      <c r="E51" s="88"/>
      <c r="F51" s="87"/>
    </row>
    <row r="52" spans="2:6" ht="18" x14ac:dyDescent="0.3">
      <c r="B52" s="19">
        <v>1</v>
      </c>
      <c r="C52" s="20" t="s">
        <v>15</v>
      </c>
      <c r="D52" s="77">
        <f>CEILING(MAX((((($D$6*$D$7*$D$8*$D$9*$D$28)/(23*$D$5^0.5))*Z9^1.5)/10),15,((8*Z9)/10),((($D$6*Z9)/(5.4*$D$5^0.5))/10)),5)</f>
        <v>15</v>
      </c>
      <c r="E52" s="77"/>
      <c r="F52" s="21">
        <f>MAX(25,D52+5)</f>
        <v>25</v>
      </c>
    </row>
    <row r="53" spans="2:6" ht="18" x14ac:dyDescent="0.3">
      <c r="B53" s="19">
        <v>2</v>
      </c>
      <c r="C53" s="20" t="s">
        <v>16</v>
      </c>
      <c r="D53" s="77">
        <f t="shared" ref="D53:D62" si="0">CEILING(MAX((((($D$6*$D$7*$D$8*$D$9*$D$28)/(23*$D$5^0.5))*Z10^1.5)/10),15,((8*Z10)/10),((($D$6*Z10)/(5.4*$D$5^0.5))/10)),5)</f>
        <v>15</v>
      </c>
      <c r="E53" s="77"/>
      <c r="F53" s="21">
        <f>MAX(25,D53+5)</f>
        <v>25</v>
      </c>
    </row>
    <row r="54" spans="2:6" ht="18" x14ac:dyDescent="0.3">
      <c r="B54" s="19">
        <v>3</v>
      </c>
      <c r="C54" s="20" t="s">
        <v>17</v>
      </c>
      <c r="D54" s="77">
        <f t="shared" si="0"/>
        <v>20</v>
      </c>
      <c r="E54" s="77"/>
      <c r="F54" s="21">
        <f t="shared" ref="F54:F62" si="1">MAX(25,D54+5)</f>
        <v>25</v>
      </c>
    </row>
    <row r="55" spans="2:6" ht="18" x14ac:dyDescent="0.3">
      <c r="B55" s="19">
        <v>4</v>
      </c>
      <c r="C55" s="20" t="s">
        <v>18</v>
      </c>
      <c r="D55" s="77">
        <f t="shared" si="0"/>
        <v>25</v>
      </c>
      <c r="E55" s="77"/>
      <c r="F55" s="21">
        <f t="shared" si="1"/>
        <v>30</v>
      </c>
    </row>
    <row r="56" spans="2:6" ht="18" x14ac:dyDescent="0.3">
      <c r="B56" s="19">
        <v>5</v>
      </c>
      <c r="C56" s="20" t="s">
        <v>19</v>
      </c>
      <c r="D56" s="77">
        <f t="shared" si="0"/>
        <v>30</v>
      </c>
      <c r="E56" s="77"/>
      <c r="F56" s="21">
        <f t="shared" si="1"/>
        <v>35</v>
      </c>
    </row>
    <row r="57" spans="2:6" ht="18" x14ac:dyDescent="0.3">
      <c r="B57" s="19">
        <v>6</v>
      </c>
      <c r="C57" s="20" t="s">
        <v>20</v>
      </c>
      <c r="D57" s="77">
        <f t="shared" si="0"/>
        <v>40</v>
      </c>
      <c r="E57" s="77"/>
      <c r="F57" s="21">
        <f t="shared" si="1"/>
        <v>45</v>
      </c>
    </row>
    <row r="58" spans="2:6" ht="18" x14ac:dyDescent="0.3">
      <c r="B58" s="19">
        <v>7</v>
      </c>
      <c r="C58" s="20" t="s">
        <v>21</v>
      </c>
      <c r="D58" s="77">
        <f t="shared" si="0"/>
        <v>45</v>
      </c>
      <c r="E58" s="77"/>
      <c r="F58" s="21">
        <f t="shared" si="1"/>
        <v>50</v>
      </c>
    </row>
    <row r="59" spans="2:6" ht="18" x14ac:dyDescent="0.3">
      <c r="B59" s="19">
        <v>8</v>
      </c>
      <c r="C59" s="20" t="s">
        <v>22</v>
      </c>
      <c r="D59" s="77">
        <f t="shared" si="0"/>
        <v>50</v>
      </c>
      <c r="E59" s="77"/>
      <c r="F59" s="21">
        <f t="shared" si="1"/>
        <v>55</v>
      </c>
    </row>
    <row r="60" spans="2:6" ht="18" x14ac:dyDescent="0.3">
      <c r="B60" s="19">
        <v>9</v>
      </c>
      <c r="C60" s="20" t="s">
        <v>23</v>
      </c>
      <c r="D60" s="77">
        <f t="shared" si="0"/>
        <v>60</v>
      </c>
      <c r="E60" s="77"/>
      <c r="F60" s="21">
        <f t="shared" si="1"/>
        <v>65</v>
      </c>
    </row>
    <row r="61" spans="2:6" ht="18" x14ac:dyDescent="0.3">
      <c r="B61" s="19">
        <v>10</v>
      </c>
      <c r="C61" s="20" t="s">
        <v>24</v>
      </c>
      <c r="D61" s="77">
        <f t="shared" si="0"/>
        <v>70</v>
      </c>
      <c r="E61" s="77"/>
      <c r="F61" s="21">
        <f t="shared" si="1"/>
        <v>75</v>
      </c>
    </row>
    <row r="62" spans="2:6" ht="18.600000000000001" thickBot="1" x14ac:dyDescent="0.35">
      <c r="B62" s="22">
        <v>11</v>
      </c>
      <c r="C62" s="23" t="s">
        <v>25</v>
      </c>
      <c r="D62" s="85">
        <f t="shared" si="0"/>
        <v>85</v>
      </c>
      <c r="E62" s="85"/>
      <c r="F62" s="24">
        <f t="shared" si="1"/>
        <v>90</v>
      </c>
    </row>
    <row r="63" spans="2:6" x14ac:dyDescent="0.3">
      <c r="B63" s="18"/>
    </row>
  </sheetData>
  <sheetProtection algorithmName="SHA-512" hashValue="qkVea7KMyKotufZt4MzHn0YDh9FpyAGnwh8BnjALMlJJ3t1g4E1Tsle1ek8uXhlK9m3JmLGWyC9cduIPOMU+OA==" saltValue="mNiMQMgw7uPHjUM2kkaCVw==" spinCount="100000" sheet="1" objects="1" scenarios="1"/>
  <mergeCells count="61">
    <mergeCell ref="D7:E7"/>
    <mergeCell ref="F7:G7"/>
    <mergeCell ref="B33:I36"/>
    <mergeCell ref="B37:I46"/>
    <mergeCell ref="B2:G3"/>
    <mergeCell ref="D5:E5"/>
    <mergeCell ref="F5:G5"/>
    <mergeCell ref="D6:E6"/>
    <mergeCell ref="F6:G6"/>
    <mergeCell ref="C10:C11"/>
    <mergeCell ref="B9:B11"/>
    <mergeCell ref="D26:E26"/>
    <mergeCell ref="F26:G26"/>
    <mergeCell ref="F28:G30"/>
    <mergeCell ref="D28:E30"/>
    <mergeCell ref="C28:C30"/>
    <mergeCell ref="K8:W9"/>
    <mergeCell ref="B12:B14"/>
    <mergeCell ref="D12:E12"/>
    <mergeCell ref="D8:E8"/>
    <mergeCell ref="F8:G8"/>
    <mergeCell ref="D9:E9"/>
    <mergeCell ref="F9:G11"/>
    <mergeCell ref="D10:E11"/>
    <mergeCell ref="D62:E62"/>
    <mergeCell ref="C50:C51"/>
    <mergeCell ref="F50:F51"/>
    <mergeCell ref="D50:E51"/>
    <mergeCell ref="F12:G14"/>
    <mergeCell ref="C13:C14"/>
    <mergeCell ref="D13:E14"/>
    <mergeCell ref="B49:F49"/>
    <mergeCell ref="B50:B51"/>
    <mergeCell ref="D57:E57"/>
    <mergeCell ref="D58:E58"/>
    <mergeCell ref="D59:E59"/>
    <mergeCell ref="D60:E60"/>
    <mergeCell ref="D61:E61"/>
    <mergeCell ref="B28:B30"/>
    <mergeCell ref="F25:G25"/>
    <mergeCell ref="K26:W47"/>
    <mergeCell ref="D17:E17"/>
    <mergeCell ref="F17:G17"/>
    <mergeCell ref="D18:E18"/>
    <mergeCell ref="F18:G18"/>
    <mergeCell ref="D19:E19"/>
    <mergeCell ref="F19:G19"/>
    <mergeCell ref="K10:W18"/>
    <mergeCell ref="D20:E20"/>
    <mergeCell ref="F20:G20"/>
    <mergeCell ref="K21:W25"/>
    <mergeCell ref="D21:E21"/>
    <mergeCell ref="F21:G21"/>
    <mergeCell ref="D22:E22"/>
    <mergeCell ref="F22:G22"/>
    <mergeCell ref="D25:E25"/>
    <mergeCell ref="D52:E52"/>
    <mergeCell ref="D53:E53"/>
    <mergeCell ref="D56:E56"/>
    <mergeCell ref="D55:E55"/>
    <mergeCell ref="D54:E54"/>
  </mergeCells>
  <dataValidations xWindow="310" yWindow="664" count="2">
    <dataValidation type="list" allowBlank="1" showInputMessage="1" showErrorMessage="1" errorTitle="خطا " error="از لیست انتخاب گردد" prompt="قطر خاموت را انتخاب کنید" sqref="D18:E18">
      <formula1>$Z$9:$Z$12</formula1>
    </dataValidation>
    <dataValidation type="list" allowBlank="1" showInputMessage="1" showErrorMessage="1" errorTitle="خطا" error="از داخل لیست انتخاب گردد" prompt="قطر آرماتور را انتخاب کنید" sqref="D20:E20">
      <formula1>$Z$12:$Z$19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showGridLines="0" tabSelected="1" workbookViewId="0">
      <selection activeCell="N8" sqref="N8"/>
    </sheetView>
  </sheetViews>
  <sheetFormatPr defaultRowHeight="14.4" x14ac:dyDescent="0.3"/>
  <sheetData>
    <row r="1" spans="2:21" ht="15" thickBot="1" x14ac:dyDescent="0.35"/>
    <row r="2" spans="2:21" x14ac:dyDescent="0.3">
      <c r="B2" s="121" t="s">
        <v>60</v>
      </c>
      <c r="C2" s="122"/>
      <c r="D2" s="122"/>
      <c r="E2" s="122"/>
      <c r="F2" s="122"/>
      <c r="G2" s="123"/>
    </row>
    <row r="3" spans="2:21" ht="15" thickBot="1" x14ac:dyDescent="0.35">
      <c r="B3" s="124"/>
      <c r="C3" s="125"/>
      <c r="D3" s="125"/>
      <c r="E3" s="125"/>
      <c r="F3" s="125"/>
      <c r="G3" s="126"/>
    </row>
    <row r="4" spans="2:21" ht="15" thickBot="1" x14ac:dyDescent="0.35"/>
    <row r="5" spans="2:21" ht="24" thickBot="1" x14ac:dyDescent="0.35">
      <c r="B5" s="9"/>
      <c r="C5" s="10" t="s">
        <v>1</v>
      </c>
      <c r="D5" s="37">
        <v>25</v>
      </c>
      <c r="E5" s="38"/>
      <c r="F5" s="127" t="s">
        <v>0</v>
      </c>
      <c r="G5" s="128"/>
    </row>
    <row r="6" spans="2:21" ht="24" thickBot="1" x14ac:dyDescent="0.35">
      <c r="B6" s="9"/>
      <c r="C6" s="10" t="s">
        <v>1</v>
      </c>
      <c r="D6" s="37">
        <v>400</v>
      </c>
      <c r="E6" s="38"/>
      <c r="F6" s="127" t="s">
        <v>2</v>
      </c>
      <c r="G6" s="128"/>
      <c r="U6" s="15">
        <v>8</v>
      </c>
    </row>
    <row r="7" spans="2:21" ht="21" x14ac:dyDescent="0.3">
      <c r="B7" s="103"/>
      <c r="C7" s="8" t="s">
        <v>4</v>
      </c>
      <c r="D7" s="108">
        <v>1</v>
      </c>
      <c r="E7" s="108"/>
      <c r="F7" s="113" t="s">
        <v>61</v>
      </c>
      <c r="G7" s="114"/>
      <c r="U7" s="15">
        <v>10</v>
      </c>
    </row>
    <row r="8" spans="2:21" x14ac:dyDescent="0.3">
      <c r="B8" s="104"/>
      <c r="C8" s="95" t="s">
        <v>4</v>
      </c>
      <c r="D8" s="97">
        <v>0.7</v>
      </c>
      <c r="E8" s="97"/>
      <c r="F8" s="115"/>
      <c r="G8" s="116"/>
      <c r="U8" s="15">
        <v>12</v>
      </c>
    </row>
    <row r="9" spans="2:21" ht="15" thickBot="1" x14ac:dyDescent="0.35">
      <c r="B9" s="105"/>
      <c r="C9" s="96"/>
      <c r="D9" s="98"/>
      <c r="E9" s="98"/>
      <c r="F9" s="117"/>
      <c r="G9" s="118"/>
      <c r="U9" s="15">
        <v>14</v>
      </c>
    </row>
    <row r="10" spans="2:21" x14ac:dyDescent="0.3">
      <c r="U10" s="15">
        <v>16</v>
      </c>
    </row>
    <row r="11" spans="2:21" ht="15" thickBot="1" x14ac:dyDescent="0.35">
      <c r="U11" s="15">
        <v>18</v>
      </c>
    </row>
    <row r="12" spans="2:21" ht="23.4" x14ac:dyDescent="0.3">
      <c r="B12" s="99" t="s">
        <v>64</v>
      </c>
      <c r="C12" s="100"/>
      <c r="D12" s="100"/>
      <c r="E12" s="100"/>
      <c r="F12" s="101"/>
      <c r="U12" s="15">
        <v>20</v>
      </c>
    </row>
    <row r="13" spans="2:21" ht="14.4" customHeight="1" x14ac:dyDescent="0.3">
      <c r="B13" s="102" t="s">
        <v>9</v>
      </c>
      <c r="C13" s="86" t="s">
        <v>10</v>
      </c>
      <c r="D13" s="133"/>
      <c r="E13" s="134"/>
      <c r="F13" s="135"/>
      <c r="H13" s="78" t="s">
        <v>63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U13" s="15">
        <v>22</v>
      </c>
    </row>
    <row r="14" spans="2:21" ht="18.600000000000001" customHeight="1" x14ac:dyDescent="0.3">
      <c r="B14" s="102"/>
      <c r="C14" s="86"/>
      <c r="D14" s="136"/>
      <c r="E14" s="137"/>
      <c r="F14" s="138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U14" s="15">
        <v>25</v>
      </c>
    </row>
    <row r="15" spans="2:21" ht="18" x14ac:dyDescent="0.3">
      <c r="B15" s="19">
        <v>1</v>
      </c>
      <c r="C15" s="20" t="s">
        <v>15</v>
      </c>
      <c r="D15" s="139">
        <f>MAX(20,((((0.24*$D$6*$D$7)/($D$5^0.5))*U6)/10),((0.043*$D$6*$D$7*U6)/10))</f>
        <v>20</v>
      </c>
      <c r="E15" s="140"/>
      <c r="F15" s="141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U15" s="15">
        <v>28</v>
      </c>
    </row>
    <row r="16" spans="2:21" ht="18" x14ac:dyDescent="0.3">
      <c r="B16" s="19">
        <v>2</v>
      </c>
      <c r="C16" s="20" t="s">
        <v>16</v>
      </c>
      <c r="D16" s="139">
        <f>MAX(20,((((0.24*$D$6*$D$7)/($D$5^0.5))*U7)/10),((0.043*$D$6*$D$7*U7)/10))</f>
        <v>20</v>
      </c>
      <c r="E16" s="140"/>
      <c r="F16" s="14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U16" s="15">
        <v>32</v>
      </c>
    </row>
    <row r="17" spans="2:21" ht="18" x14ac:dyDescent="0.3">
      <c r="B17" s="19">
        <v>3</v>
      </c>
      <c r="C17" s="20" t="s">
        <v>17</v>
      </c>
      <c r="D17" s="139">
        <f>CEILING(MAX(20,((((0.24*$D$6*$D$7)/($D$5^0.5))*U8)/10),((0.043*$D$6*$D$7*U8)/10)),5)</f>
        <v>25</v>
      </c>
      <c r="E17" s="140"/>
      <c r="F17" s="14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U17" s="15"/>
    </row>
    <row r="18" spans="2:21" ht="18" x14ac:dyDescent="0.3">
      <c r="B18" s="19">
        <v>4</v>
      </c>
      <c r="C18" s="20" t="s">
        <v>18</v>
      </c>
      <c r="D18" s="139">
        <f t="shared" ref="D18:D25" si="0">CEILING(MAX(20,((((0.24*$D$6*$D$7)/($D$5^0.5))*U9)/10),((0.043*$D$6*$D$7*U9)/10)),5)</f>
        <v>30</v>
      </c>
      <c r="E18" s="140"/>
      <c r="F18" s="14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U18" s="15">
        <f>(((0.24*$D$6*$D$7)/($D$5^0.5))*U6)/10</f>
        <v>15.36</v>
      </c>
    </row>
    <row r="19" spans="2:21" ht="18" x14ac:dyDescent="0.3">
      <c r="B19" s="19">
        <v>5</v>
      </c>
      <c r="C19" s="20" t="s">
        <v>19</v>
      </c>
      <c r="D19" s="139">
        <f t="shared" si="0"/>
        <v>35</v>
      </c>
      <c r="E19" s="140"/>
      <c r="F19" s="14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U19" s="15">
        <f>(0.043*$D$6*$D$7*U6)/10</f>
        <v>13.76</v>
      </c>
    </row>
    <row r="20" spans="2:21" ht="18" x14ac:dyDescent="0.3">
      <c r="B20" s="19">
        <v>6</v>
      </c>
      <c r="C20" s="20" t="s">
        <v>20</v>
      </c>
      <c r="D20" s="139">
        <f t="shared" si="0"/>
        <v>35</v>
      </c>
      <c r="E20" s="140"/>
      <c r="F20" s="14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2:21" ht="18" x14ac:dyDescent="0.3">
      <c r="B21" s="19">
        <v>7</v>
      </c>
      <c r="C21" s="20" t="s">
        <v>21</v>
      </c>
      <c r="D21" s="139">
        <f t="shared" si="0"/>
        <v>40</v>
      </c>
      <c r="E21" s="140"/>
      <c r="F21" s="14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spans="2:21" ht="18" x14ac:dyDescent="0.3">
      <c r="B22" s="19">
        <v>8</v>
      </c>
      <c r="C22" s="20" t="s">
        <v>22</v>
      </c>
      <c r="D22" s="139">
        <f t="shared" si="0"/>
        <v>45</v>
      </c>
      <c r="E22" s="140"/>
      <c r="F22" s="14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2:21" ht="18" x14ac:dyDescent="0.3">
      <c r="B23" s="19">
        <v>9</v>
      </c>
      <c r="C23" s="20" t="s">
        <v>23</v>
      </c>
      <c r="D23" s="139">
        <f t="shared" si="0"/>
        <v>50</v>
      </c>
      <c r="E23" s="140"/>
      <c r="F23" s="141"/>
    </row>
    <row r="24" spans="2:21" ht="18" x14ac:dyDescent="0.3">
      <c r="B24" s="19">
        <v>10</v>
      </c>
      <c r="C24" s="20" t="s">
        <v>24</v>
      </c>
      <c r="D24" s="139">
        <f t="shared" si="0"/>
        <v>55</v>
      </c>
      <c r="E24" s="140"/>
      <c r="F24" s="141"/>
    </row>
    <row r="25" spans="2:21" ht="18.600000000000001" thickBot="1" x14ac:dyDescent="0.35">
      <c r="B25" s="22">
        <v>11</v>
      </c>
      <c r="C25" s="23" t="s">
        <v>25</v>
      </c>
      <c r="D25" s="142">
        <f t="shared" si="0"/>
        <v>65</v>
      </c>
      <c r="E25" s="143"/>
      <c r="F25" s="144"/>
    </row>
  </sheetData>
  <sheetProtection algorithmName="SHA-512" hashValue="ELO7W9cjxBCcvDiZWbwb4SnSHCifW14Gs8CSkm53JWlptBIiipRkcsm/mzO1ZLfTN/XuLjT7DXP4YCmITZjWEw==" saltValue="xTYkOUMdxF3bDKtSt+NHcg==" spinCount="100000" sheet="1" objects="1" scenarios="1"/>
  <mergeCells count="27">
    <mergeCell ref="D22:F22"/>
    <mergeCell ref="D23:F23"/>
    <mergeCell ref="D24:F24"/>
    <mergeCell ref="D25:F25"/>
    <mergeCell ref="H16:R22"/>
    <mergeCell ref="D18:F18"/>
    <mergeCell ref="D19:F19"/>
    <mergeCell ref="D20:F20"/>
    <mergeCell ref="D21:F21"/>
    <mergeCell ref="H13:R15"/>
    <mergeCell ref="D13:F14"/>
    <mergeCell ref="D15:F15"/>
    <mergeCell ref="D16:F16"/>
    <mergeCell ref="D17:F17"/>
    <mergeCell ref="B12:F12"/>
    <mergeCell ref="B13:B14"/>
    <mergeCell ref="C13:C14"/>
    <mergeCell ref="B2:G3"/>
    <mergeCell ref="D5:E5"/>
    <mergeCell ref="F5:G5"/>
    <mergeCell ref="D6:E6"/>
    <mergeCell ref="F6:G6"/>
    <mergeCell ref="B7:B9"/>
    <mergeCell ref="D7:E7"/>
    <mergeCell ref="F7:G9"/>
    <mergeCell ref="C8:C9"/>
    <mergeCell ref="D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Ld-Overlap</vt:lpstr>
      <vt:lpstr>Ldh</vt:lpstr>
      <vt:lpstr>Ldc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rajabi</dc:creator>
  <cp:lastModifiedBy>rajabi</cp:lastModifiedBy>
  <dcterms:created xsi:type="dcterms:W3CDTF">2020-10-11T14:16:31Z</dcterms:created>
  <dcterms:modified xsi:type="dcterms:W3CDTF">2021-01-04T12:46:15Z</dcterms:modified>
</cp:coreProperties>
</file>